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988" yWindow="-12" windowWidth="12036" windowHeight="10632" tabRatio="805" activeTab="7"/>
  </bookViews>
  <sheets>
    <sheet name="2015 年間集計" sheetId="10" r:id="rId1"/>
    <sheet name="4月度月例会" sheetId="2" r:id="rId2"/>
    <sheet name="5月度月例会" sheetId="21" r:id="rId3"/>
    <sheet name="6月度月例会" sheetId="22" r:id="rId4"/>
    <sheet name="7月度月例会" sheetId="24" r:id="rId5"/>
    <sheet name="8月度月例会" sheetId="26" r:id="rId6"/>
    <sheet name="9月度月例会" sheetId="27" r:id="rId7"/>
    <sheet name="10月度月例会" sheetId="28" r:id="rId8"/>
    <sheet name="Sheet1" sheetId="25" r:id="rId9"/>
    <sheet name="月例会記入サンプル" sheetId="7" r:id="rId10"/>
    <sheet name="2014 年間集計" sheetId="1" r:id="rId11"/>
    <sheet name="2013 年間集計" sheetId="12" r:id="rId12"/>
    <sheet name="Sheet2" sheetId="29" r:id="rId13"/>
    <sheet name="Sheet3" sheetId="30" r:id="rId14"/>
  </sheets>
  <definedNames>
    <definedName name="_xlnm.Print_Area" localSheetId="7">'10月度月例会'!$A$4:$T$32</definedName>
    <definedName name="_xlnm.Print_Area" localSheetId="1">'4月度月例会'!$A$1:$R$37</definedName>
    <definedName name="_xlnm.Print_Area" localSheetId="2">'5月度月例会'!$A$1:$R$60</definedName>
    <definedName name="_xlnm.Print_Area" localSheetId="3">'6月度月例会'!$A$1:$R$60</definedName>
    <definedName name="_xlnm.Print_Area" localSheetId="4">'7月度月例会'!$A$1:$R$60</definedName>
    <definedName name="_xlnm.Print_Area" localSheetId="5">'8月度月例会'!$A$1:$R$28</definedName>
    <definedName name="_xlnm.Print_Area" localSheetId="6">'9月度月例会'!$A$4:$T$39</definedName>
    <definedName name="_xlnm.Print_Area" localSheetId="9">月例会記入サンプル!$A$1:$R$38</definedName>
  </definedNames>
  <calcPr calcId="125725"/>
</workbook>
</file>

<file path=xl/calcChain.xml><?xml version="1.0" encoding="utf-8"?>
<calcChain xmlns="http://schemas.openxmlformats.org/spreadsheetml/2006/main">
  <c r="BD82" i="10"/>
  <c r="AV82"/>
  <c r="AN82"/>
  <c r="AF82"/>
  <c r="X82"/>
  <c r="P82"/>
  <c r="H82"/>
  <c r="BQ72"/>
  <c r="BO72"/>
  <c r="BF72"/>
  <c r="AX72"/>
  <c r="AP72"/>
  <c r="AH72"/>
  <c r="Z72"/>
  <c r="R72"/>
  <c r="O72"/>
  <c r="W72" s="1"/>
  <c r="AE72" s="1"/>
  <c r="AM72" s="1"/>
  <c r="AU72" s="1"/>
  <c r="BC72" s="1"/>
  <c r="BK72" s="1"/>
  <c r="J72"/>
  <c r="BQ71"/>
  <c r="BO71"/>
  <c r="BF71"/>
  <c r="AX71"/>
  <c r="AP71"/>
  <c r="AH71"/>
  <c r="Z71"/>
  <c r="R71"/>
  <c r="O71"/>
  <c r="W71" s="1"/>
  <c r="AE71" s="1"/>
  <c r="AM71" s="1"/>
  <c r="AU71" s="1"/>
  <c r="BC71" s="1"/>
  <c r="BK71" s="1"/>
  <c r="J71"/>
  <c r="F71"/>
  <c r="BQ79"/>
  <c r="BO79"/>
  <c r="BC79"/>
  <c r="AX79"/>
  <c r="F79"/>
  <c r="BQ78"/>
  <c r="BO78"/>
  <c r="BC78"/>
  <c r="AX78"/>
  <c r="F78"/>
  <c r="BQ77"/>
  <c r="BO77"/>
  <c r="BC77"/>
  <c r="AX77"/>
  <c r="F77"/>
  <c r="BQ76"/>
  <c r="BO76"/>
  <c r="BC76"/>
  <c r="AX76"/>
  <c r="F76"/>
  <c r="BQ75"/>
  <c r="BO75"/>
  <c r="BC75"/>
  <c r="AX75"/>
  <c r="F75"/>
  <c r="BQ74"/>
  <c r="BO74"/>
  <c r="BC74"/>
  <c r="AX74"/>
  <c r="F74"/>
  <c r="BQ70"/>
  <c r="BO70"/>
  <c r="BF70"/>
  <c r="AX70"/>
  <c r="AP70"/>
  <c r="AH70"/>
  <c r="Z70"/>
  <c r="R70"/>
  <c r="O70"/>
  <c r="W70" s="1"/>
  <c r="AE70" s="1"/>
  <c r="AM70" s="1"/>
  <c r="AU70" s="1"/>
  <c r="BC70" s="1"/>
  <c r="BK70" s="1"/>
  <c r="J70"/>
  <c r="F70"/>
  <c r="BQ69"/>
  <c r="BO69"/>
  <c r="BF69"/>
  <c r="AX69"/>
  <c r="AP69"/>
  <c r="AH69"/>
  <c r="Z69"/>
  <c r="R69"/>
  <c r="O69"/>
  <c r="W69" s="1"/>
  <c r="AE69" s="1"/>
  <c r="AM69" s="1"/>
  <c r="AU69" s="1"/>
  <c r="BC69" s="1"/>
  <c r="BK69" s="1"/>
  <c r="J69"/>
  <c r="F69"/>
  <c r="BQ68"/>
  <c r="BO68"/>
  <c r="BF68"/>
  <c r="AX68"/>
  <c r="AP68"/>
  <c r="AH68"/>
  <c r="Z68"/>
  <c r="R68"/>
  <c r="O68"/>
  <c r="W68" s="1"/>
  <c r="AE68" s="1"/>
  <c r="AM68" s="1"/>
  <c r="AU68" s="1"/>
  <c r="BC68" s="1"/>
  <c r="BK68" s="1"/>
  <c r="J68"/>
  <c r="F68"/>
  <c r="BQ67"/>
  <c r="BO67"/>
  <c r="BF67"/>
  <c r="AX67"/>
  <c r="AP67"/>
  <c r="AH67"/>
  <c r="Z67"/>
  <c r="R67"/>
  <c r="O67"/>
  <c r="W67" s="1"/>
  <c r="AE67" s="1"/>
  <c r="AM67" s="1"/>
  <c r="AU67" s="1"/>
  <c r="BC67" s="1"/>
  <c r="BK67" s="1"/>
  <c r="J67"/>
  <c r="F67"/>
  <c r="BQ66"/>
  <c r="BO66"/>
  <c r="BF66"/>
  <c r="AX66"/>
  <c r="AP66"/>
  <c r="AH66"/>
  <c r="Z66"/>
  <c r="R66"/>
  <c r="O66"/>
  <c r="W66" s="1"/>
  <c r="AE66" s="1"/>
  <c r="AM66" s="1"/>
  <c r="AU66" s="1"/>
  <c r="BC66" s="1"/>
  <c r="BK66" s="1"/>
  <c r="J66"/>
  <c r="F66"/>
  <c r="BQ65"/>
  <c r="BO65"/>
  <c r="BF65"/>
  <c r="AX65"/>
  <c r="AP65"/>
  <c r="AH65"/>
  <c r="Z65"/>
  <c r="R65"/>
  <c r="O65"/>
  <c r="W65" s="1"/>
  <c r="AE65" s="1"/>
  <c r="AM65" s="1"/>
  <c r="AU65" s="1"/>
  <c r="BC65" s="1"/>
  <c r="BK65" s="1"/>
  <c r="J65"/>
  <c r="F65"/>
  <c r="BQ64"/>
  <c r="BO64"/>
  <c r="BF64"/>
  <c r="AX64"/>
  <c r="AP64"/>
  <c r="AH64"/>
  <c r="Z64"/>
  <c r="W64"/>
  <c r="AE64" s="1"/>
  <c r="AM64" s="1"/>
  <c r="AU64" s="1"/>
  <c r="BC64" s="1"/>
  <c r="BK64" s="1"/>
  <c r="R64"/>
  <c r="O64"/>
  <c r="J64"/>
  <c r="F64"/>
  <c r="BQ63"/>
  <c r="BO63"/>
  <c r="BF63"/>
  <c r="AX63"/>
  <c r="AP63"/>
  <c r="AH63"/>
  <c r="Z63"/>
  <c r="W63"/>
  <c r="AE63" s="1"/>
  <c r="AM63" s="1"/>
  <c r="AU63" s="1"/>
  <c r="BC63" s="1"/>
  <c r="BK63" s="1"/>
  <c r="R63"/>
  <c r="O63"/>
  <c r="J63"/>
  <c r="F63"/>
  <c r="BQ62"/>
  <c r="BO62"/>
  <c r="BF62"/>
  <c r="AX62"/>
  <c r="AP62"/>
  <c r="AH62"/>
  <c r="Z62"/>
  <c r="R62"/>
  <c r="O62"/>
  <c r="W62" s="1"/>
  <c r="AE62" s="1"/>
  <c r="AM62" s="1"/>
  <c r="AU62" s="1"/>
  <c r="BC62" s="1"/>
  <c r="BK62" s="1"/>
  <c r="J62"/>
  <c r="F62"/>
  <c r="BQ61"/>
  <c r="BO61"/>
  <c r="BF61"/>
  <c r="AX61"/>
  <c r="AP61"/>
  <c r="AH61"/>
  <c r="Z61"/>
  <c r="R61"/>
  <c r="O61"/>
  <c r="W61" s="1"/>
  <c r="AE61" s="1"/>
  <c r="AM61" s="1"/>
  <c r="AU61" s="1"/>
  <c r="BC61" s="1"/>
  <c r="BK61" s="1"/>
  <c r="J61"/>
  <c r="BQ60"/>
  <c r="BO60"/>
  <c r="BF60"/>
  <c r="AX60"/>
  <c r="AP60"/>
  <c r="AH60"/>
  <c r="Z60"/>
  <c r="R60"/>
  <c r="O60"/>
  <c r="W60" s="1"/>
  <c r="AE60" s="1"/>
  <c r="AM60" s="1"/>
  <c r="AU60" s="1"/>
  <c r="BC60" s="1"/>
  <c r="BK60" s="1"/>
  <c r="J60"/>
  <c r="BQ59"/>
  <c r="BO59"/>
  <c r="BF59"/>
  <c r="AX59"/>
  <c r="AP59"/>
  <c r="AH59"/>
  <c r="Z59"/>
  <c r="R59"/>
  <c r="O59"/>
  <c r="W59" s="1"/>
  <c r="AE59" s="1"/>
  <c r="AM59" s="1"/>
  <c r="AU59" s="1"/>
  <c r="BC59" s="1"/>
  <c r="BK59" s="1"/>
  <c r="J59"/>
  <c r="BQ58"/>
  <c r="BO58"/>
  <c r="BF58"/>
  <c r="AX58"/>
  <c r="AP58"/>
  <c r="AH58"/>
  <c r="Z58"/>
  <c r="R58"/>
  <c r="O58"/>
  <c r="W58" s="1"/>
  <c r="AE58" s="1"/>
  <c r="AM58" s="1"/>
  <c r="AU58" s="1"/>
  <c r="BC58" s="1"/>
  <c r="BK58" s="1"/>
  <c r="J58"/>
  <c r="F58"/>
  <c r="BQ26"/>
  <c r="BO26"/>
  <c r="BF26"/>
  <c r="AX26"/>
  <c r="AP26"/>
  <c r="AH26"/>
  <c r="Z26"/>
  <c r="R26"/>
  <c r="O26"/>
  <c r="W26" s="1"/>
  <c r="AE26" s="1"/>
  <c r="AM26" s="1"/>
  <c r="AU26" s="1"/>
  <c r="BC26" s="1"/>
  <c r="BK26" s="1"/>
  <c r="J26"/>
  <c r="F26"/>
  <c r="BQ33"/>
  <c r="BO33"/>
  <c r="BF33"/>
  <c r="AX33"/>
  <c r="AP33"/>
  <c r="AH33"/>
  <c r="Z33"/>
  <c r="R33"/>
  <c r="O33"/>
  <c r="W33" s="1"/>
  <c r="AE33" s="1"/>
  <c r="AM33" s="1"/>
  <c r="AU33" s="1"/>
  <c r="BC33" s="1"/>
  <c r="BK33" s="1"/>
  <c r="J33"/>
  <c r="F33"/>
  <c r="BQ57"/>
  <c r="BO57"/>
  <c r="BF57"/>
  <c r="AX57"/>
  <c r="AP57"/>
  <c r="AH57"/>
  <c r="Z57"/>
  <c r="R57"/>
  <c r="O57"/>
  <c r="W57" s="1"/>
  <c r="AE57" s="1"/>
  <c r="AM57" s="1"/>
  <c r="AU57" s="1"/>
  <c r="BC57" s="1"/>
  <c r="BK57" s="1"/>
  <c r="J57"/>
  <c r="F57"/>
  <c r="BQ73"/>
  <c r="BO73"/>
  <c r="BC73"/>
  <c r="BQ38"/>
  <c r="BO38"/>
  <c r="BF38"/>
  <c r="AX38"/>
  <c r="AP38"/>
  <c r="AH38"/>
  <c r="Z38"/>
  <c r="R38"/>
  <c r="O38"/>
  <c r="W38" s="1"/>
  <c r="AE38" s="1"/>
  <c r="AM38" s="1"/>
  <c r="AU38" s="1"/>
  <c r="BC38" s="1"/>
  <c r="BK38" s="1"/>
  <c r="J38"/>
  <c r="BQ56"/>
  <c r="BO56"/>
  <c r="BF56"/>
  <c r="AX56"/>
  <c r="AP56"/>
  <c r="AH56"/>
  <c r="Z56"/>
  <c r="W56"/>
  <c r="AE56" s="1"/>
  <c r="AM56" s="1"/>
  <c r="AU56" s="1"/>
  <c r="BC56" s="1"/>
  <c r="BK56" s="1"/>
  <c r="R56"/>
  <c r="O56"/>
  <c r="J56"/>
  <c r="F56"/>
  <c r="BQ25"/>
  <c r="BO25"/>
  <c r="BF25"/>
  <c r="AX25"/>
  <c r="AP25"/>
  <c r="AH25"/>
  <c r="Z25"/>
  <c r="R25"/>
  <c r="O25"/>
  <c r="W25" s="1"/>
  <c r="AE25" s="1"/>
  <c r="AM25" s="1"/>
  <c r="AU25" s="1"/>
  <c r="BC25" s="1"/>
  <c r="BK25" s="1"/>
  <c r="J25"/>
  <c r="F25"/>
  <c r="BQ55"/>
  <c r="BO55"/>
  <c r="BF55"/>
  <c r="AX55"/>
  <c r="AP55"/>
  <c r="AH55"/>
  <c r="Z55"/>
  <c r="R55"/>
  <c r="O55"/>
  <c r="W55" s="1"/>
  <c r="AE55" s="1"/>
  <c r="AM55" s="1"/>
  <c r="AU55" s="1"/>
  <c r="BC55" s="1"/>
  <c r="BK55" s="1"/>
  <c r="J55"/>
  <c r="BQ36"/>
  <c r="BO36"/>
  <c r="BF36"/>
  <c r="AX36"/>
  <c r="AP36"/>
  <c r="AH36"/>
  <c r="Z36"/>
  <c r="R36"/>
  <c r="O36"/>
  <c r="W36" s="1"/>
  <c r="AE36" s="1"/>
  <c r="AM36" s="1"/>
  <c r="AU36" s="1"/>
  <c r="BC36" s="1"/>
  <c r="BK36" s="1"/>
  <c r="J36"/>
  <c r="BQ28"/>
  <c r="BO28"/>
  <c r="BF28"/>
  <c r="AX28"/>
  <c r="AP28"/>
  <c r="AH28"/>
  <c r="Z28"/>
  <c r="R28"/>
  <c r="O28"/>
  <c r="W28" s="1"/>
  <c r="AE28" s="1"/>
  <c r="AM28" s="1"/>
  <c r="AU28" s="1"/>
  <c r="BC28" s="1"/>
  <c r="BK28" s="1"/>
  <c r="J28"/>
  <c r="F28"/>
  <c r="BQ6"/>
  <c r="BO6"/>
  <c r="BF6"/>
  <c r="AX6"/>
  <c r="AP6"/>
  <c r="AH6"/>
  <c r="Z6"/>
  <c r="R6"/>
  <c r="O6"/>
  <c r="W6" s="1"/>
  <c r="AE6" s="1"/>
  <c r="AM6" s="1"/>
  <c r="AU6" s="1"/>
  <c r="BC6" s="1"/>
  <c r="BK6" s="1"/>
  <c r="J6"/>
  <c r="BQ32"/>
  <c r="BO32"/>
  <c r="BF32"/>
  <c r="AX32"/>
  <c r="AP32"/>
  <c r="AH32"/>
  <c r="Z32"/>
  <c r="R32"/>
  <c r="O32"/>
  <c r="W32" s="1"/>
  <c r="AE32" s="1"/>
  <c r="AM32" s="1"/>
  <c r="AU32" s="1"/>
  <c r="BC32" s="1"/>
  <c r="BK32" s="1"/>
  <c r="J32"/>
  <c r="F32"/>
  <c r="BQ7"/>
  <c r="BO7"/>
  <c r="BF7"/>
  <c r="AX7"/>
  <c r="AP7"/>
  <c r="AH7"/>
  <c r="Z7"/>
  <c r="R7"/>
  <c r="O7"/>
  <c r="W7" s="1"/>
  <c r="AE7" s="1"/>
  <c r="AM7" s="1"/>
  <c r="AU7" s="1"/>
  <c r="BC7" s="1"/>
  <c r="BK7" s="1"/>
  <c r="J7"/>
  <c r="BQ14"/>
  <c r="BO14"/>
  <c r="BF14"/>
  <c r="AX14"/>
  <c r="AP14"/>
  <c r="AH14"/>
  <c r="Z14"/>
  <c r="W14"/>
  <c r="AE14" s="1"/>
  <c r="AM14" s="1"/>
  <c r="AU14" s="1"/>
  <c r="BC14" s="1"/>
  <c r="BK14" s="1"/>
  <c r="R14"/>
  <c r="O14"/>
  <c r="J14"/>
  <c r="F14"/>
  <c r="BQ37"/>
  <c r="BO37"/>
  <c r="BF37"/>
  <c r="AX37"/>
  <c r="AP37"/>
  <c r="AH37"/>
  <c r="Z37"/>
  <c r="R37"/>
  <c r="O37"/>
  <c r="W37" s="1"/>
  <c r="AE37" s="1"/>
  <c r="AM37" s="1"/>
  <c r="AU37" s="1"/>
  <c r="BC37" s="1"/>
  <c r="BK37" s="1"/>
  <c r="J37"/>
  <c r="BQ13"/>
  <c r="BO13"/>
  <c r="BF13"/>
  <c r="AX13"/>
  <c r="AP13"/>
  <c r="AH13"/>
  <c r="Z13"/>
  <c r="R13"/>
  <c r="O13"/>
  <c r="W13" s="1"/>
  <c r="AE13" s="1"/>
  <c r="AM13" s="1"/>
  <c r="AU13" s="1"/>
  <c r="BC13" s="1"/>
  <c r="BK13" s="1"/>
  <c r="J13"/>
  <c r="BQ54"/>
  <c r="BO54"/>
  <c r="BF54"/>
  <c r="AX54"/>
  <c r="AP54"/>
  <c r="AH54"/>
  <c r="Z54"/>
  <c r="R54"/>
  <c r="O54"/>
  <c r="W54" s="1"/>
  <c r="AE54" s="1"/>
  <c r="AM54" s="1"/>
  <c r="AU54" s="1"/>
  <c r="BC54" s="1"/>
  <c r="BK54" s="1"/>
  <c r="J54"/>
  <c r="F54"/>
  <c r="BQ39"/>
  <c r="BO39"/>
  <c r="BF39"/>
  <c r="AX39"/>
  <c r="AP39"/>
  <c r="AH39"/>
  <c r="Z39"/>
  <c r="R39"/>
  <c r="O39"/>
  <c r="W39" s="1"/>
  <c r="AE39" s="1"/>
  <c r="AM39" s="1"/>
  <c r="AU39" s="1"/>
  <c r="BC39" s="1"/>
  <c r="BK39" s="1"/>
  <c r="J39"/>
  <c r="F39"/>
  <c r="BQ24"/>
  <c r="BO24"/>
  <c r="BF24"/>
  <c r="AX24"/>
  <c r="AP24"/>
  <c r="AH24"/>
  <c r="Z24"/>
  <c r="R24"/>
  <c r="O24"/>
  <c r="W24" s="1"/>
  <c r="AE24" s="1"/>
  <c r="AM24" s="1"/>
  <c r="AU24" s="1"/>
  <c r="BC24" s="1"/>
  <c r="BK24" s="1"/>
  <c r="J24"/>
  <c r="F24"/>
  <c r="BQ53"/>
  <c r="BO53"/>
  <c r="BF53"/>
  <c r="AX53"/>
  <c r="AP53"/>
  <c r="AH53"/>
  <c r="Z53"/>
  <c r="R53"/>
  <c r="O53"/>
  <c r="W53" s="1"/>
  <c r="AE53" s="1"/>
  <c r="AM53" s="1"/>
  <c r="AU53" s="1"/>
  <c r="BC53" s="1"/>
  <c r="BK53" s="1"/>
  <c r="J53"/>
  <c r="F53"/>
  <c r="BQ10"/>
  <c r="BO10"/>
  <c r="BF10"/>
  <c r="AX10"/>
  <c r="AP10"/>
  <c r="AH10"/>
  <c r="Z10"/>
  <c r="R10"/>
  <c r="O10"/>
  <c r="W10" s="1"/>
  <c r="AE10" s="1"/>
  <c r="AM10" s="1"/>
  <c r="AU10" s="1"/>
  <c r="BC10" s="1"/>
  <c r="BK10" s="1"/>
  <c r="J10"/>
  <c r="BQ5"/>
  <c r="BO5"/>
  <c r="BF5"/>
  <c r="AX5"/>
  <c r="AP5"/>
  <c r="AH5"/>
  <c r="Z5"/>
  <c r="R5"/>
  <c r="O5"/>
  <c r="W5" s="1"/>
  <c r="AE5" s="1"/>
  <c r="AM5" s="1"/>
  <c r="AU5" s="1"/>
  <c r="BC5" s="1"/>
  <c r="BK5" s="1"/>
  <c r="J5"/>
  <c r="BQ52"/>
  <c r="BO52"/>
  <c r="BF52"/>
  <c r="AX52"/>
  <c r="AP52"/>
  <c r="AH52"/>
  <c r="Z52"/>
  <c r="R52"/>
  <c r="O52"/>
  <c r="W52" s="1"/>
  <c r="AE52" s="1"/>
  <c r="AM52" s="1"/>
  <c r="AU52" s="1"/>
  <c r="BC52" s="1"/>
  <c r="BK52" s="1"/>
  <c r="J52"/>
  <c r="F52"/>
  <c r="BQ51"/>
  <c r="BO51"/>
  <c r="BF51"/>
  <c r="AX51"/>
  <c r="AP51"/>
  <c r="AH51"/>
  <c r="Z51"/>
  <c r="R51"/>
  <c r="O51"/>
  <c r="W51" s="1"/>
  <c r="AE51" s="1"/>
  <c r="AM51" s="1"/>
  <c r="AU51" s="1"/>
  <c r="BC51" s="1"/>
  <c r="BK51" s="1"/>
  <c r="J51"/>
  <c r="F51"/>
  <c r="BQ20"/>
  <c r="BO20"/>
  <c r="BF20"/>
  <c r="AX20"/>
  <c r="AP20"/>
  <c r="AH20"/>
  <c r="Z20"/>
  <c r="W20"/>
  <c r="AE20" s="1"/>
  <c r="AM20" s="1"/>
  <c r="AU20" s="1"/>
  <c r="BC20" s="1"/>
  <c r="BK20" s="1"/>
  <c r="R20"/>
  <c r="O20"/>
  <c r="J20"/>
  <c r="BQ27"/>
  <c r="BO27"/>
  <c r="BF27"/>
  <c r="AX27"/>
  <c r="AP27"/>
  <c r="AH27"/>
  <c r="Z27"/>
  <c r="W27"/>
  <c r="AE27" s="1"/>
  <c r="AM27" s="1"/>
  <c r="AU27" s="1"/>
  <c r="BC27" s="1"/>
  <c r="BK27" s="1"/>
  <c r="R27"/>
  <c r="O27"/>
  <c r="J27"/>
  <c r="BQ9"/>
  <c r="BO9"/>
  <c r="BF9"/>
  <c r="AX9"/>
  <c r="AP9"/>
  <c r="AH9"/>
  <c r="Z9"/>
  <c r="R9"/>
  <c r="O9"/>
  <c r="W9" s="1"/>
  <c r="AE9" s="1"/>
  <c r="AM9" s="1"/>
  <c r="AU9" s="1"/>
  <c r="BC9" s="1"/>
  <c r="BK9" s="1"/>
  <c r="J9"/>
  <c r="BQ22"/>
  <c r="BO22"/>
  <c r="BF22"/>
  <c r="AX22"/>
  <c r="AP22"/>
  <c r="AH22"/>
  <c r="Z22"/>
  <c r="R22"/>
  <c r="O22"/>
  <c r="W22" s="1"/>
  <c r="AE22" s="1"/>
  <c r="AM22" s="1"/>
  <c r="AU22" s="1"/>
  <c r="BC22" s="1"/>
  <c r="BK22" s="1"/>
  <c r="J22"/>
  <c r="F22"/>
  <c r="BQ50"/>
  <c r="BO50"/>
  <c r="BF50"/>
  <c r="AX50"/>
  <c r="AP50"/>
  <c r="AH50"/>
  <c r="Z50"/>
  <c r="R50"/>
  <c r="O50"/>
  <c r="W50" s="1"/>
  <c r="AE50" s="1"/>
  <c r="AM50" s="1"/>
  <c r="AU50" s="1"/>
  <c r="BC50" s="1"/>
  <c r="BK50" s="1"/>
  <c r="J50"/>
  <c r="BQ49"/>
  <c r="BO49"/>
  <c r="BF49"/>
  <c r="AX49"/>
  <c r="AP49"/>
  <c r="AH49"/>
  <c r="Z49"/>
  <c r="W49"/>
  <c r="AE49" s="1"/>
  <c r="AM49" s="1"/>
  <c r="AU49" s="1"/>
  <c r="BC49" s="1"/>
  <c r="BK49" s="1"/>
  <c r="R49"/>
  <c r="O49"/>
  <c r="J49"/>
  <c r="F49"/>
  <c r="BQ19"/>
  <c r="BO19"/>
  <c r="BF19"/>
  <c r="AP19"/>
  <c r="AH19"/>
  <c r="Z19"/>
  <c r="W19"/>
  <c r="AE19" s="1"/>
  <c r="AM19" s="1"/>
  <c r="AU19" s="1"/>
  <c r="BC19" s="1"/>
  <c r="BK19" s="1"/>
  <c r="R19"/>
  <c r="O19"/>
  <c r="J19"/>
  <c r="F19"/>
  <c r="BQ18"/>
  <c r="BO18"/>
  <c r="BF18"/>
  <c r="AX18"/>
  <c r="AP18"/>
  <c r="AH18"/>
  <c r="Z18"/>
  <c r="R18"/>
  <c r="O18"/>
  <c r="W18" s="1"/>
  <c r="AE18" s="1"/>
  <c r="AM18" s="1"/>
  <c r="AU18" s="1"/>
  <c r="BC18" s="1"/>
  <c r="BK18" s="1"/>
  <c r="J18"/>
  <c r="BQ48"/>
  <c r="BO48"/>
  <c r="BF48"/>
  <c r="AX48"/>
  <c r="AP48"/>
  <c r="AH48"/>
  <c r="Z48"/>
  <c r="R48"/>
  <c r="O48"/>
  <c r="W48" s="1"/>
  <c r="AE48" s="1"/>
  <c r="AM48" s="1"/>
  <c r="AU48" s="1"/>
  <c r="BC48" s="1"/>
  <c r="BK48" s="1"/>
  <c r="J48"/>
  <c r="F48"/>
  <c r="BQ47"/>
  <c r="BO47"/>
  <c r="BF47"/>
  <c r="AX47"/>
  <c r="AP47"/>
  <c r="AH47"/>
  <c r="Z47"/>
  <c r="R47"/>
  <c r="O47"/>
  <c r="W47" s="1"/>
  <c r="AE47" s="1"/>
  <c r="AM47" s="1"/>
  <c r="AU47" s="1"/>
  <c r="BC47" s="1"/>
  <c r="BK47" s="1"/>
  <c r="J47"/>
  <c r="F47"/>
  <c r="BQ23"/>
  <c r="BO23"/>
  <c r="BF23"/>
  <c r="AX23"/>
  <c r="AP23"/>
  <c r="AH23"/>
  <c r="Z23"/>
  <c r="W23"/>
  <c r="AE23" s="1"/>
  <c r="AM23" s="1"/>
  <c r="AU23" s="1"/>
  <c r="BC23" s="1"/>
  <c r="BK23" s="1"/>
  <c r="R23"/>
  <c r="O23"/>
  <c r="J23"/>
  <c r="F23"/>
  <c r="BQ29"/>
  <c r="BO29"/>
  <c r="BF29"/>
  <c r="AX29"/>
  <c r="AP29"/>
  <c r="AH29"/>
  <c r="Z29"/>
  <c r="W29"/>
  <c r="AE29" s="1"/>
  <c r="AM29" s="1"/>
  <c r="AU29" s="1"/>
  <c r="BC29" s="1"/>
  <c r="BK29" s="1"/>
  <c r="R29"/>
  <c r="O29"/>
  <c r="J29"/>
  <c r="F29"/>
  <c r="BQ46"/>
  <c r="BO46"/>
  <c r="BF46"/>
  <c r="AX46"/>
  <c r="AP46"/>
  <c r="AH46"/>
  <c r="Z46"/>
  <c r="R46"/>
  <c r="O46"/>
  <c r="W46" s="1"/>
  <c r="AE46" s="1"/>
  <c r="AM46" s="1"/>
  <c r="AU46" s="1"/>
  <c r="BC46" s="1"/>
  <c r="BK46" s="1"/>
  <c r="J46"/>
  <c r="F46"/>
  <c r="BQ11"/>
  <c r="BO11"/>
  <c r="BF11"/>
  <c r="AX11"/>
  <c r="AP11"/>
  <c r="AH11"/>
  <c r="Z11"/>
  <c r="R11"/>
  <c r="O11"/>
  <c r="W11" s="1"/>
  <c r="AE11" s="1"/>
  <c r="AM11" s="1"/>
  <c r="AU11" s="1"/>
  <c r="BC11" s="1"/>
  <c r="BK11" s="1"/>
  <c r="J11"/>
  <c r="BQ35"/>
  <c r="BO35"/>
  <c r="BF35"/>
  <c r="AX35"/>
  <c r="AP35"/>
  <c r="AH35"/>
  <c r="Z35"/>
  <c r="R35"/>
  <c r="O35"/>
  <c r="W35" s="1"/>
  <c r="AE35" s="1"/>
  <c r="AM35" s="1"/>
  <c r="AU35" s="1"/>
  <c r="BC35" s="1"/>
  <c r="BK35" s="1"/>
  <c r="J35"/>
  <c r="BQ17"/>
  <c r="BO17"/>
  <c r="BF17"/>
  <c r="AX17"/>
  <c r="AP17"/>
  <c r="AH17"/>
  <c r="Z17"/>
  <c r="R17"/>
  <c r="O17"/>
  <c r="W17" s="1"/>
  <c r="AE17" s="1"/>
  <c r="AM17" s="1"/>
  <c r="AU17" s="1"/>
  <c r="BC17" s="1"/>
  <c r="BK17" s="1"/>
  <c r="J17"/>
  <c r="F17"/>
  <c r="BQ45"/>
  <c r="BO45"/>
  <c r="BF45"/>
  <c r="AX45"/>
  <c r="AP45"/>
  <c r="AH45"/>
  <c r="Z45"/>
  <c r="R45"/>
  <c r="O45"/>
  <c r="W45" s="1"/>
  <c r="AE45" s="1"/>
  <c r="AM45" s="1"/>
  <c r="AU45" s="1"/>
  <c r="BC45" s="1"/>
  <c r="BK45" s="1"/>
  <c r="J45"/>
  <c r="BQ15"/>
  <c r="BO15"/>
  <c r="BF15"/>
  <c r="AX15"/>
  <c r="AP15"/>
  <c r="AH15"/>
  <c r="Z15"/>
  <c r="W15"/>
  <c r="AE15" s="1"/>
  <c r="AM15" s="1"/>
  <c r="AU15" s="1"/>
  <c r="BC15" s="1"/>
  <c r="BK15" s="1"/>
  <c r="R15"/>
  <c r="O15"/>
  <c r="J15"/>
  <c r="F15"/>
  <c r="BQ44"/>
  <c r="BO44"/>
  <c r="BF44"/>
  <c r="AX44"/>
  <c r="AP44"/>
  <c r="AH44"/>
  <c r="Z44"/>
  <c r="W44"/>
  <c r="AE44" s="1"/>
  <c r="AM44" s="1"/>
  <c r="AU44" s="1"/>
  <c r="BC44" s="1"/>
  <c r="BK44" s="1"/>
  <c r="R44"/>
  <c r="O44"/>
  <c r="J44"/>
  <c r="F44"/>
  <c r="BQ43"/>
  <c r="BO43"/>
  <c r="BF43"/>
  <c r="AX43"/>
  <c r="AP43"/>
  <c r="AH43"/>
  <c r="Z43"/>
  <c r="R43"/>
  <c r="O43"/>
  <c r="W43" s="1"/>
  <c r="AE43" s="1"/>
  <c r="AM43" s="1"/>
  <c r="AU43" s="1"/>
  <c r="BC43" s="1"/>
  <c r="BK43" s="1"/>
  <c r="J43"/>
  <c r="F43"/>
  <c r="BQ42"/>
  <c r="BO42"/>
  <c r="BF42"/>
  <c r="AX42"/>
  <c r="AP42"/>
  <c r="AH42"/>
  <c r="Z42"/>
  <c r="R42"/>
  <c r="O42"/>
  <c r="W42" s="1"/>
  <c r="AE42" s="1"/>
  <c r="AM42" s="1"/>
  <c r="AU42" s="1"/>
  <c r="BC42" s="1"/>
  <c r="BK42" s="1"/>
  <c r="J42"/>
  <c r="F42"/>
  <c r="BQ34"/>
  <c r="BO34"/>
  <c r="BF34"/>
  <c r="AX34"/>
  <c r="AP34"/>
  <c r="AH34"/>
  <c r="Z34"/>
  <c r="R34"/>
  <c r="O34"/>
  <c r="W34" s="1"/>
  <c r="AE34" s="1"/>
  <c r="AM34" s="1"/>
  <c r="AU34" s="1"/>
  <c r="BC34" s="1"/>
  <c r="BK34" s="1"/>
  <c r="J34"/>
  <c r="F34"/>
  <c r="BQ41"/>
  <c r="BO41"/>
  <c r="BF41"/>
  <c r="AX41"/>
  <c r="AP41"/>
  <c r="AH41"/>
  <c r="Z41"/>
  <c r="R41"/>
  <c r="O41"/>
  <c r="W41" s="1"/>
  <c r="AE41" s="1"/>
  <c r="AM41" s="1"/>
  <c r="AU41" s="1"/>
  <c r="BC41" s="1"/>
  <c r="BK41" s="1"/>
  <c r="J41"/>
  <c r="F41"/>
  <c r="BQ31"/>
  <c r="BO31"/>
  <c r="BF31"/>
  <c r="AX31"/>
  <c r="AP31"/>
  <c r="AH31"/>
  <c r="Z31"/>
  <c r="R31"/>
  <c r="O31"/>
  <c r="W31" s="1"/>
  <c r="AE31" s="1"/>
  <c r="AM31" s="1"/>
  <c r="AU31" s="1"/>
  <c r="BC31" s="1"/>
  <c r="BK31" s="1"/>
  <c r="J31"/>
  <c r="BQ8"/>
  <c r="BO8"/>
  <c r="BF8"/>
  <c r="AX8"/>
  <c r="AP8"/>
  <c r="AH8"/>
  <c r="Z8"/>
  <c r="R8"/>
  <c r="O8"/>
  <c r="W8" s="1"/>
  <c r="AE8" s="1"/>
  <c r="AM8" s="1"/>
  <c r="AU8" s="1"/>
  <c r="BC8" s="1"/>
  <c r="BK8" s="1"/>
  <c r="J8"/>
  <c r="BQ4"/>
  <c r="BO4"/>
  <c r="BF4"/>
  <c r="AX4"/>
  <c r="AP4"/>
  <c r="AH4"/>
  <c r="Z4"/>
  <c r="R4"/>
  <c r="O4"/>
  <c r="W4" s="1"/>
  <c r="AE4" s="1"/>
  <c r="AM4" s="1"/>
  <c r="AU4" s="1"/>
  <c r="BC4" s="1"/>
  <c r="BK4" s="1"/>
  <c r="J4"/>
  <c r="BQ16"/>
  <c r="BO16"/>
  <c r="BF16"/>
  <c r="AX16"/>
  <c r="AP16"/>
  <c r="AH16"/>
  <c r="Z16"/>
  <c r="R16"/>
  <c r="O16"/>
  <c r="W16" s="1"/>
  <c r="AE16" s="1"/>
  <c r="AM16" s="1"/>
  <c r="AU16" s="1"/>
  <c r="BC16" s="1"/>
  <c r="BK16" s="1"/>
  <c r="J16"/>
  <c r="BQ21"/>
  <c r="BO21"/>
  <c r="BF21"/>
  <c r="AX21"/>
  <c r="AP21"/>
  <c r="AH21"/>
  <c r="Z21"/>
  <c r="R21"/>
  <c r="O21"/>
  <c r="W21" s="1"/>
  <c r="AE21" s="1"/>
  <c r="AM21" s="1"/>
  <c r="AU21" s="1"/>
  <c r="BC21" s="1"/>
  <c r="BK21" s="1"/>
  <c r="J21"/>
  <c r="BQ40"/>
  <c r="BO40"/>
  <c r="BF40"/>
  <c r="AX40"/>
  <c r="AP40"/>
  <c r="AH40"/>
  <c r="Z40"/>
  <c r="W40"/>
  <c r="AE40" s="1"/>
  <c r="AM40" s="1"/>
  <c r="AU40" s="1"/>
  <c r="BC40" s="1"/>
  <c r="BK40" s="1"/>
  <c r="R40"/>
  <c r="O40"/>
  <c r="J40"/>
  <c r="F40"/>
  <c r="BQ30"/>
  <c r="BO30"/>
  <c r="BF30"/>
  <c r="AX30"/>
  <c r="AP30"/>
  <c r="AH30"/>
  <c r="Z30"/>
  <c r="W30"/>
  <c r="AE30" s="1"/>
  <c r="AM30" s="1"/>
  <c r="AU30" s="1"/>
  <c r="BC30" s="1"/>
  <c r="BK30" s="1"/>
  <c r="R30"/>
  <c r="O30"/>
  <c r="J30"/>
  <c r="F30"/>
  <c r="BQ12"/>
  <c r="BO12"/>
  <c r="BF12"/>
  <c r="AX12"/>
  <c r="AP12"/>
  <c r="AH12"/>
  <c r="Z12"/>
  <c r="R12"/>
  <c r="O12"/>
  <c r="W12" s="1"/>
  <c r="AE12" s="1"/>
  <c r="AM12" s="1"/>
  <c r="AU12" s="1"/>
  <c r="BC12" s="1"/>
  <c r="BK12" s="1"/>
  <c r="J12"/>
  <c r="K25" i="28"/>
  <c r="L25" s="1"/>
  <c r="K22"/>
  <c r="L22" s="1"/>
  <c r="K20"/>
  <c r="L20" s="1"/>
  <c r="K15"/>
  <c r="L15" s="1"/>
  <c r="K16"/>
  <c r="L16" s="1"/>
  <c r="K23"/>
  <c r="L23" s="1"/>
  <c r="K21"/>
  <c r="L21" s="1"/>
  <c r="K26"/>
  <c r="L26" s="1"/>
  <c r="K19"/>
  <c r="L19" s="1"/>
  <c r="K6"/>
  <c r="L6" s="1"/>
  <c r="N6" s="1"/>
  <c r="K17"/>
  <c r="L17" s="1"/>
  <c r="K8"/>
  <c r="L8" s="1"/>
  <c r="K7"/>
  <c r="L7" s="1"/>
  <c r="K12"/>
  <c r="L12" s="1"/>
  <c r="K9"/>
  <c r="L9" s="1"/>
  <c r="K28"/>
  <c r="L28" s="1"/>
  <c r="K31"/>
  <c r="L31" s="1"/>
  <c r="K32"/>
  <c r="L32" s="1"/>
  <c r="K18"/>
  <c r="L18" s="1"/>
  <c r="K24"/>
  <c r="L24" s="1"/>
  <c r="K4"/>
  <c r="L4" s="1"/>
  <c r="N4" s="1"/>
  <c r="K30"/>
  <c r="L30" s="1"/>
  <c r="K14"/>
  <c r="L14" s="1"/>
  <c r="K13"/>
  <c r="L13" s="1"/>
  <c r="K5"/>
  <c r="L5" s="1"/>
  <c r="N5" s="1"/>
  <c r="K27"/>
  <c r="L27" s="1"/>
  <c r="K10"/>
  <c r="L10" s="1"/>
  <c r="K29"/>
  <c r="L29" s="1"/>
  <c r="K11"/>
  <c r="L11" s="1"/>
  <c r="N38" i="27"/>
  <c r="M26"/>
  <c r="M27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N28" i="21"/>
  <c r="N31" i="24"/>
  <c r="N27" i="27"/>
  <c r="N26"/>
  <c r="N34" i="26"/>
  <c r="K6" i="27"/>
  <c r="L6" s="1"/>
  <c r="N6" s="1"/>
  <c r="K5"/>
  <c r="L5"/>
  <c r="N5" s="1"/>
  <c r="K4"/>
  <c r="L4" s="1"/>
  <c r="N4" s="1"/>
  <c r="K32"/>
  <c r="L32"/>
  <c r="K31"/>
  <c r="L31"/>
  <c r="K28"/>
  <c r="L28"/>
  <c r="K38"/>
  <c r="L38"/>
  <c r="K39"/>
  <c r="L39"/>
  <c r="K35"/>
  <c r="L35"/>
  <c r="K33"/>
  <c r="L33"/>
  <c r="K30"/>
  <c r="L30"/>
  <c r="K37"/>
  <c r="L37"/>
  <c r="K34"/>
  <c r="L34"/>
  <c r="K36"/>
  <c r="L36"/>
  <c r="K29"/>
  <c r="L29"/>
  <c r="K26"/>
  <c r="K10"/>
  <c r="K24"/>
  <c r="K20"/>
  <c r="K12"/>
  <c r="K17"/>
  <c r="K9"/>
  <c r="K15"/>
  <c r="K8"/>
  <c r="K14"/>
  <c r="K21"/>
  <c r="K27"/>
  <c r="K22"/>
  <c r="K13"/>
  <c r="K19"/>
  <c r="K23"/>
  <c r="K18"/>
  <c r="K7"/>
  <c r="K16"/>
  <c r="K25"/>
  <c r="K11"/>
  <c r="L10"/>
  <c r="L24"/>
  <c r="L20"/>
  <c r="L12"/>
  <c r="L17"/>
  <c r="L9"/>
  <c r="L15"/>
  <c r="L8"/>
  <c r="L14"/>
  <c r="L21"/>
  <c r="L27"/>
  <c r="L22"/>
  <c r="L13"/>
  <c r="L19"/>
  <c r="L23"/>
  <c r="L18"/>
  <c r="L7"/>
  <c r="L16"/>
  <c r="L25"/>
  <c r="L11"/>
  <c r="N27" i="26"/>
  <c r="N33"/>
  <c r="N25"/>
  <c r="N24"/>
  <c r="K19"/>
  <c r="L19" s="1"/>
  <c r="K4"/>
  <c r="L4" s="1"/>
  <c r="N4" s="1"/>
  <c r="K20"/>
  <c r="L20"/>
  <c r="K13"/>
  <c r="L13"/>
  <c r="K26"/>
  <c r="L26"/>
  <c r="K10"/>
  <c r="L10"/>
  <c r="K16"/>
  <c r="L16"/>
  <c r="K23"/>
  <c r="L23"/>
  <c r="K6"/>
  <c r="L6"/>
  <c r="N6" s="1"/>
  <c r="K14"/>
  <c r="L14" s="1"/>
  <c r="K17"/>
  <c r="L17" s="1"/>
  <c r="K15"/>
  <c r="L15" s="1"/>
  <c r="K18"/>
  <c r="L18" s="1"/>
  <c r="K5"/>
  <c r="L5" s="1"/>
  <c r="N5" s="1"/>
  <c r="K21"/>
  <c r="L21"/>
  <c r="K11"/>
  <c r="L11"/>
  <c r="K22"/>
  <c r="L22"/>
  <c r="K25"/>
  <c r="L25"/>
  <c r="K24"/>
  <c r="L24"/>
  <c r="K7"/>
  <c r="L7"/>
  <c r="K8"/>
  <c r="L8"/>
  <c r="K9"/>
  <c r="L9"/>
  <c r="K12"/>
  <c r="L12"/>
  <c r="K33"/>
  <c r="L33"/>
  <c r="K34"/>
  <c r="L34"/>
  <c r="K27"/>
  <c r="L27"/>
  <c r="K28"/>
  <c r="L28"/>
  <c r="K29"/>
  <c r="L29"/>
  <c r="K30"/>
  <c r="L30"/>
  <c r="K31"/>
  <c r="L31"/>
  <c r="K32"/>
  <c r="L32"/>
  <c r="M27"/>
  <c r="M32"/>
  <c r="M31"/>
  <c r="M30"/>
  <c r="M29"/>
  <c r="M28"/>
  <c r="M17"/>
  <c r="M15"/>
  <c r="M18"/>
  <c r="M5"/>
  <c r="M21"/>
  <c r="M11"/>
  <c r="M22"/>
  <c r="M25"/>
  <c r="M24"/>
  <c r="M7"/>
  <c r="M8"/>
  <c r="M9"/>
  <c r="M12"/>
  <c r="M33"/>
  <c r="M34"/>
  <c r="M14"/>
  <c r="M6"/>
  <c r="M23"/>
  <c r="M16"/>
  <c r="M10"/>
  <c r="M26"/>
  <c r="M13"/>
  <c r="M20"/>
  <c r="M4"/>
  <c r="M19"/>
  <c r="N26" i="21"/>
  <c r="N25"/>
  <c r="N29" i="2"/>
  <c r="N28"/>
  <c r="N27" i="24"/>
  <c r="N26"/>
  <c r="M29"/>
  <c r="K29"/>
  <c r="L29"/>
  <c r="M15"/>
  <c r="K15"/>
  <c r="L15" s="1"/>
  <c r="M25"/>
  <c r="K25"/>
  <c r="L25"/>
  <c r="M28"/>
  <c r="K28"/>
  <c r="L28" s="1"/>
  <c r="M16"/>
  <c r="K16"/>
  <c r="L16"/>
  <c r="M24"/>
  <c r="K24"/>
  <c r="L24" s="1"/>
  <c r="M10"/>
  <c r="K10"/>
  <c r="L10"/>
  <c r="M27"/>
  <c r="K27"/>
  <c r="L27" s="1"/>
  <c r="M8"/>
  <c r="K8"/>
  <c r="L8"/>
  <c r="M6"/>
  <c r="K6"/>
  <c r="L6" s="1"/>
  <c r="N6" s="1"/>
  <c r="M22"/>
  <c r="K22"/>
  <c r="L22" s="1"/>
  <c r="M7"/>
  <c r="K7"/>
  <c r="L7"/>
  <c r="M4"/>
  <c r="K4"/>
  <c r="L4" s="1"/>
  <c r="N4" s="1"/>
  <c r="M12"/>
  <c r="K12"/>
  <c r="L12" s="1"/>
  <c r="M13"/>
  <c r="K13"/>
  <c r="L13"/>
  <c r="M21"/>
  <c r="K21"/>
  <c r="L21" s="1"/>
  <c r="M23"/>
  <c r="K23"/>
  <c r="L23"/>
  <c r="M18"/>
  <c r="K18"/>
  <c r="L18" s="1"/>
  <c r="M26"/>
  <c r="K26"/>
  <c r="L26"/>
  <c r="M19"/>
  <c r="K19"/>
  <c r="L19" s="1"/>
  <c r="M17"/>
  <c r="K17"/>
  <c r="L17"/>
  <c r="M14"/>
  <c r="K14"/>
  <c r="L14" s="1"/>
  <c r="M9"/>
  <c r="K9"/>
  <c r="L9"/>
  <c r="M20"/>
  <c r="K20"/>
  <c r="L20" s="1"/>
  <c r="M11"/>
  <c r="K11"/>
  <c r="L11"/>
  <c r="M31"/>
  <c r="K31"/>
  <c r="L31" s="1"/>
  <c r="M30"/>
  <c r="K30"/>
  <c r="L30"/>
  <c r="M5"/>
  <c r="K5"/>
  <c r="L5" s="1"/>
  <c r="N5" s="1"/>
  <c r="M9" i="22"/>
  <c r="K9"/>
  <c r="L9" s="1"/>
  <c r="M22"/>
  <c r="K22"/>
  <c r="L22"/>
  <c r="M24"/>
  <c r="K24"/>
  <c r="L24" s="1"/>
  <c r="M11"/>
  <c r="K11"/>
  <c r="L11" s="1"/>
  <c r="M14"/>
  <c r="K14"/>
  <c r="L14"/>
  <c r="M16"/>
  <c r="K16"/>
  <c r="L16" s="1"/>
  <c r="M19"/>
  <c r="K19"/>
  <c r="L19"/>
  <c r="M7"/>
  <c r="K7"/>
  <c r="L7" s="1"/>
  <c r="M20"/>
  <c r="K20"/>
  <c r="L20"/>
  <c r="M18"/>
  <c r="K18"/>
  <c r="L18" s="1"/>
  <c r="M29"/>
  <c r="K29"/>
  <c r="L29"/>
  <c r="M6"/>
  <c r="K6"/>
  <c r="L6" s="1"/>
  <c r="M5"/>
  <c r="K5"/>
  <c r="L5"/>
  <c r="M8"/>
  <c r="K8"/>
  <c r="L8" s="1"/>
  <c r="M10"/>
  <c r="K10"/>
  <c r="L10"/>
  <c r="M23"/>
  <c r="K23"/>
  <c r="L23" s="1"/>
  <c r="M17"/>
  <c r="K17"/>
  <c r="L17"/>
  <c r="M12"/>
  <c r="K12"/>
  <c r="L12" s="1"/>
  <c r="M28"/>
  <c r="K28"/>
  <c r="L28"/>
  <c r="M27"/>
  <c r="K27"/>
  <c r="L27" s="1"/>
  <c r="M13"/>
  <c r="K13"/>
  <c r="L13"/>
  <c r="M15"/>
  <c r="K15"/>
  <c r="L15" s="1"/>
  <c r="M4"/>
  <c r="K4"/>
  <c r="L4"/>
  <c r="M21"/>
  <c r="K21"/>
  <c r="L21" s="1"/>
  <c r="M26"/>
  <c r="K26"/>
  <c r="L26"/>
  <c r="M25"/>
  <c r="K25"/>
  <c r="L25" s="1"/>
  <c r="M28" i="21"/>
  <c r="K28"/>
  <c r="L28"/>
  <c r="M27"/>
  <c r="K27"/>
  <c r="L27" s="1"/>
  <c r="M26"/>
  <c r="K26"/>
  <c r="L26"/>
  <c r="M25"/>
  <c r="K25"/>
  <c r="L25" s="1"/>
  <c r="M24"/>
  <c r="K24"/>
  <c r="L24"/>
  <c r="M23"/>
  <c r="K23"/>
  <c r="L23" s="1"/>
  <c r="M22"/>
  <c r="K22"/>
  <c r="L22"/>
  <c r="M21"/>
  <c r="K21"/>
  <c r="L21" s="1"/>
  <c r="M20"/>
  <c r="K20"/>
  <c r="L20"/>
  <c r="M19"/>
  <c r="K19"/>
  <c r="L19" s="1"/>
  <c r="M18"/>
  <c r="K18"/>
  <c r="L18"/>
  <c r="M17"/>
  <c r="K17"/>
  <c r="L17" s="1"/>
  <c r="M16"/>
  <c r="K16"/>
  <c r="L16"/>
  <c r="M15"/>
  <c r="K15"/>
  <c r="L15" s="1"/>
  <c r="M14"/>
  <c r="K14"/>
  <c r="L14"/>
  <c r="M13"/>
  <c r="K13"/>
  <c r="L13" s="1"/>
  <c r="M12"/>
  <c r="K12"/>
  <c r="L12"/>
  <c r="M11"/>
  <c r="K11"/>
  <c r="L11" s="1"/>
  <c r="M10"/>
  <c r="K10"/>
  <c r="L10"/>
  <c r="M9"/>
  <c r="K9"/>
  <c r="L9" s="1"/>
  <c r="M8"/>
  <c r="K8"/>
  <c r="L8"/>
  <c r="M7"/>
  <c r="K7"/>
  <c r="L7" s="1"/>
  <c r="M6"/>
  <c r="K6"/>
  <c r="L6"/>
  <c r="N6" s="1"/>
  <c r="M5"/>
  <c r="K5"/>
  <c r="L5"/>
  <c r="N5" s="1"/>
  <c r="M4"/>
  <c r="K4"/>
  <c r="L4"/>
  <c r="N4" s="1"/>
  <c r="K15" i="2"/>
  <c r="K34"/>
  <c r="M37"/>
  <c r="AP76" i="12"/>
  <c r="AP75"/>
  <c r="AP74"/>
  <c r="AO74"/>
  <c r="AP73"/>
  <c r="AO73"/>
  <c r="AP72"/>
  <c r="AP71"/>
  <c r="AO71"/>
  <c r="AP70"/>
  <c r="AO70"/>
  <c r="AP69"/>
  <c r="AO69"/>
  <c r="AP68"/>
  <c r="AP67"/>
  <c r="AP66"/>
  <c r="AP65"/>
  <c r="AO65"/>
  <c r="AP64"/>
  <c r="AP63"/>
  <c r="AP62"/>
  <c r="AP61"/>
  <c r="AP60"/>
  <c r="AP59"/>
  <c r="O59"/>
  <c r="T59"/>
  <c r="Y59" s="1"/>
  <c r="AD59" s="1"/>
  <c r="AI59" s="1"/>
  <c r="AN59" s="1"/>
  <c r="AP58"/>
  <c r="O58"/>
  <c r="T58" s="1"/>
  <c r="Y58" s="1"/>
  <c r="AD58" s="1"/>
  <c r="AI58" s="1"/>
  <c r="AN58" s="1"/>
  <c r="AP57"/>
  <c r="O57"/>
  <c r="T57"/>
  <c r="Y57" s="1"/>
  <c r="AD57" s="1"/>
  <c r="AI57" s="1"/>
  <c r="AN57" s="1"/>
  <c r="AP56"/>
  <c r="O56"/>
  <c r="T56" s="1"/>
  <c r="Y56" s="1"/>
  <c r="AD56" s="1"/>
  <c r="AI56" s="1"/>
  <c r="AN56" s="1"/>
  <c r="AP55"/>
  <c r="O55"/>
  <c r="T55"/>
  <c r="Y55" s="1"/>
  <c r="AD55" s="1"/>
  <c r="AI55" s="1"/>
  <c r="AN55" s="1"/>
  <c r="AP54"/>
  <c r="O54"/>
  <c r="T54" s="1"/>
  <c r="Y54" s="1"/>
  <c r="AD54" s="1"/>
  <c r="AI54" s="1"/>
  <c r="AN54" s="1"/>
  <c r="AP53"/>
  <c r="O53"/>
  <c r="T53"/>
  <c r="Y53" s="1"/>
  <c r="AD53" s="1"/>
  <c r="AI53" s="1"/>
  <c r="AN53" s="1"/>
  <c r="AP52"/>
  <c r="AO52"/>
  <c r="O52"/>
  <c r="T52"/>
  <c r="Y52" s="1"/>
  <c r="AD52" s="1"/>
  <c r="AI52" s="1"/>
  <c r="AN52" s="1"/>
  <c r="AP51"/>
  <c r="O51"/>
  <c r="T51" s="1"/>
  <c r="Y51" s="1"/>
  <c r="AD51" s="1"/>
  <c r="AI51" s="1"/>
  <c r="AN51" s="1"/>
  <c r="AP50"/>
  <c r="O50"/>
  <c r="T50"/>
  <c r="Y50" s="1"/>
  <c r="AD50" s="1"/>
  <c r="AI50" s="1"/>
  <c r="AN50" s="1"/>
  <c r="AP49"/>
  <c r="O49"/>
  <c r="T49" s="1"/>
  <c r="Y49" s="1"/>
  <c r="AD49" s="1"/>
  <c r="AI49" s="1"/>
  <c r="AN49" s="1"/>
  <c r="AP48"/>
  <c r="O48"/>
  <c r="T48"/>
  <c r="Y48" s="1"/>
  <c r="AD48" s="1"/>
  <c r="AI48" s="1"/>
  <c r="AN48" s="1"/>
  <c r="AP47"/>
  <c r="O47"/>
  <c r="T47" s="1"/>
  <c r="Y47" s="1"/>
  <c r="AD47" s="1"/>
  <c r="AI47" s="1"/>
  <c r="AN47" s="1"/>
  <c r="AP46"/>
  <c r="O46"/>
  <c r="T46"/>
  <c r="Y46" s="1"/>
  <c r="AD46" s="1"/>
  <c r="AI46" s="1"/>
  <c r="AN46" s="1"/>
  <c r="AP45"/>
  <c r="AP44"/>
  <c r="AP43"/>
  <c r="O43"/>
  <c r="T43" s="1"/>
  <c r="Y43" s="1"/>
  <c r="AD43" s="1"/>
  <c r="AI43" s="1"/>
  <c r="AN43" s="1"/>
  <c r="AP42"/>
  <c r="O42"/>
  <c r="T42"/>
  <c r="Y42" s="1"/>
  <c r="AD42" s="1"/>
  <c r="AI42" s="1"/>
  <c r="AN42" s="1"/>
  <c r="AP41"/>
  <c r="O41"/>
  <c r="T41" s="1"/>
  <c r="Y41" s="1"/>
  <c r="AD41" s="1"/>
  <c r="AI41" s="1"/>
  <c r="AN41" s="1"/>
  <c r="AP40"/>
  <c r="O40"/>
  <c r="T40"/>
  <c r="Y40" s="1"/>
  <c r="AD40" s="1"/>
  <c r="AI40" s="1"/>
  <c r="AN40" s="1"/>
  <c r="AP39"/>
  <c r="AO39"/>
  <c r="O39"/>
  <c r="T39"/>
  <c r="Y39" s="1"/>
  <c r="AD39" s="1"/>
  <c r="AI39" s="1"/>
  <c r="AN39" s="1"/>
  <c r="AP38"/>
  <c r="O38"/>
  <c r="T38" s="1"/>
  <c r="Y38" s="1"/>
  <c r="AD38" s="1"/>
  <c r="AI38" s="1"/>
  <c r="AN38" s="1"/>
  <c r="AP37"/>
  <c r="AQ37" s="1"/>
  <c r="O37"/>
  <c r="T37" s="1"/>
  <c r="Y37" s="1"/>
  <c r="AD37" s="1"/>
  <c r="AI37" s="1"/>
  <c r="AN37" s="1"/>
  <c r="AP36"/>
  <c r="O36"/>
  <c r="T36"/>
  <c r="Y36" s="1"/>
  <c r="AD36" s="1"/>
  <c r="AI36" s="1"/>
  <c r="AN36" s="1"/>
  <c r="AP35"/>
  <c r="O35"/>
  <c r="T35" s="1"/>
  <c r="Y35" s="1"/>
  <c r="AD35" s="1"/>
  <c r="AI35" s="1"/>
  <c r="AN35" s="1"/>
  <c r="AP34"/>
  <c r="O34"/>
  <c r="T34"/>
  <c r="Y34" s="1"/>
  <c r="AD34" s="1"/>
  <c r="AI34" s="1"/>
  <c r="AN34" s="1"/>
  <c r="AP33"/>
  <c r="O33"/>
  <c r="T33" s="1"/>
  <c r="Y33" s="1"/>
  <c r="AD33" s="1"/>
  <c r="AI33" s="1"/>
  <c r="AN33" s="1"/>
  <c r="AP32"/>
  <c r="O32"/>
  <c r="T32"/>
  <c r="Y32" s="1"/>
  <c r="AD32" s="1"/>
  <c r="AI32" s="1"/>
  <c r="AN32" s="1"/>
  <c r="AP31"/>
  <c r="O31"/>
  <c r="T31" s="1"/>
  <c r="Y31" s="1"/>
  <c r="AD31" s="1"/>
  <c r="AI31" s="1"/>
  <c r="AN31" s="1"/>
  <c r="AP30"/>
  <c r="O30"/>
  <c r="T30"/>
  <c r="Y30" s="1"/>
  <c r="AD30" s="1"/>
  <c r="AI30" s="1"/>
  <c r="AN30" s="1"/>
  <c r="AP29"/>
  <c r="O29"/>
  <c r="T29" s="1"/>
  <c r="Y29" s="1"/>
  <c r="AD29" s="1"/>
  <c r="AI29" s="1"/>
  <c r="AN29" s="1"/>
  <c r="AP28"/>
  <c r="O28"/>
  <c r="T28"/>
  <c r="Y28" s="1"/>
  <c r="AD28" s="1"/>
  <c r="AI28" s="1"/>
  <c r="AN28" s="1"/>
  <c r="AP27"/>
  <c r="O27"/>
  <c r="T27" s="1"/>
  <c r="Y27" s="1"/>
  <c r="AD27" s="1"/>
  <c r="AI27" s="1"/>
  <c r="AN27" s="1"/>
  <c r="AP26"/>
  <c r="O26"/>
  <c r="T26"/>
  <c r="Y26" s="1"/>
  <c r="AD26" s="1"/>
  <c r="AI26" s="1"/>
  <c r="AN26" s="1"/>
  <c r="AP25"/>
  <c r="AQ25"/>
  <c r="AO25"/>
  <c r="O25"/>
  <c r="T25" s="1"/>
  <c r="Y25" s="1"/>
  <c r="AD25" s="1"/>
  <c r="AI25" s="1"/>
  <c r="AN25" s="1"/>
  <c r="AP24"/>
  <c r="AQ24" s="1"/>
  <c r="O24"/>
  <c r="T24" s="1"/>
  <c r="Y24" s="1"/>
  <c r="AD24" s="1"/>
  <c r="AI24" s="1"/>
  <c r="AN24" s="1"/>
  <c r="AP23"/>
  <c r="O23"/>
  <c r="T23"/>
  <c r="Y23" s="1"/>
  <c r="AD23" s="1"/>
  <c r="AI23" s="1"/>
  <c r="AN23" s="1"/>
  <c r="AP22"/>
  <c r="AQ22"/>
  <c r="O22"/>
  <c r="T22"/>
  <c r="Y22" s="1"/>
  <c r="AD22" s="1"/>
  <c r="AI22" s="1"/>
  <c r="AN22" s="1"/>
  <c r="AP21"/>
  <c r="O21"/>
  <c r="T21" s="1"/>
  <c r="Y21" s="1"/>
  <c r="AD21" s="1"/>
  <c r="AI21" s="1"/>
  <c r="AN21" s="1"/>
  <c r="AP20"/>
  <c r="O20"/>
  <c r="T20"/>
  <c r="Y20" s="1"/>
  <c r="AD20" s="1"/>
  <c r="AI20" s="1"/>
  <c r="AN20" s="1"/>
  <c r="AP19"/>
  <c r="O19"/>
  <c r="T19" s="1"/>
  <c r="Y19" s="1"/>
  <c r="AD19" s="1"/>
  <c r="AI19" s="1"/>
  <c r="AN19" s="1"/>
  <c r="AP18"/>
  <c r="O18"/>
  <c r="T18"/>
  <c r="Y18" s="1"/>
  <c r="AD18" s="1"/>
  <c r="AI18" s="1"/>
  <c r="AN18" s="1"/>
  <c r="AP17"/>
  <c r="AK17"/>
  <c r="O17"/>
  <c r="T17"/>
  <c r="Y17" s="1"/>
  <c r="AD17" s="1"/>
  <c r="AI17" s="1"/>
  <c r="AN17" s="1"/>
  <c r="AP16"/>
  <c r="O16"/>
  <c r="T16" s="1"/>
  <c r="Y16" s="1"/>
  <c r="AD16" s="1"/>
  <c r="AI16" s="1"/>
  <c r="AN16" s="1"/>
  <c r="AP15"/>
  <c r="O15"/>
  <c r="T15"/>
  <c r="Y15" s="1"/>
  <c r="AD15" s="1"/>
  <c r="AI15" s="1"/>
  <c r="AN15" s="1"/>
  <c r="AP14"/>
  <c r="AQ14"/>
  <c r="O14"/>
  <c r="T14"/>
  <c r="Y14" s="1"/>
  <c r="AD14" s="1"/>
  <c r="AI14" s="1"/>
  <c r="AN14" s="1"/>
  <c r="AP13"/>
  <c r="AQ13"/>
  <c r="AO13"/>
  <c r="O13"/>
  <c r="T13" s="1"/>
  <c r="Y13" s="1"/>
  <c r="AD13" s="1"/>
  <c r="AI13" s="1"/>
  <c r="AN13" s="1"/>
  <c r="AP12"/>
  <c r="O12"/>
  <c r="T12"/>
  <c r="Y12" s="1"/>
  <c r="AD12" s="1"/>
  <c r="AI12" s="1"/>
  <c r="AN12" s="1"/>
  <c r="AP11"/>
  <c r="O11"/>
  <c r="T11" s="1"/>
  <c r="Y11" s="1"/>
  <c r="AD11" s="1"/>
  <c r="AI11" s="1"/>
  <c r="AN11" s="1"/>
  <c r="AP10"/>
  <c r="O10"/>
  <c r="T10"/>
  <c r="Y10" s="1"/>
  <c r="AD10" s="1"/>
  <c r="AI10" s="1"/>
  <c r="AN10" s="1"/>
  <c r="AP9"/>
  <c r="O9"/>
  <c r="T9" s="1"/>
  <c r="Y9" s="1"/>
  <c r="AD9" s="1"/>
  <c r="AI9" s="1"/>
  <c r="AN9" s="1"/>
  <c r="AP8"/>
  <c r="O8"/>
  <c r="T8"/>
  <c r="Y8" s="1"/>
  <c r="AD8" s="1"/>
  <c r="AI8" s="1"/>
  <c r="AN8" s="1"/>
  <c r="AP7"/>
  <c r="AQ7"/>
  <c r="O7"/>
  <c r="T7"/>
  <c r="Y7" s="1"/>
  <c r="AD7" s="1"/>
  <c r="AI7" s="1"/>
  <c r="AN7" s="1"/>
  <c r="A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P6"/>
  <c r="O6"/>
  <c r="T6"/>
  <c r="Y6" s="1"/>
  <c r="AD6" s="1"/>
  <c r="AI6" s="1"/>
  <c r="AN6" s="1"/>
  <c r="M53" i="2"/>
  <c r="M52"/>
  <c r="M51"/>
  <c r="M50"/>
  <c r="M49"/>
  <c r="M48"/>
  <c r="M47"/>
  <c r="M46"/>
  <c r="M45"/>
  <c r="M44"/>
  <c r="M43"/>
  <c r="M42"/>
  <c r="M41"/>
  <c r="M40"/>
  <c r="M39"/>
  <c r="M38"/>
  <c r="M36"/>
  <c r="M35"/>
  <c r="M34"/>
  <c r="M33"/>
  <c r="M32"/>
  <c r="M31"/>
  <c r="M30"/>
  <c r="M17"/>
  <c r="M28"/>
  <c r="M27"/>
  <c r="M22"/>
  <c r="M14"/>
  <c r="M8"/>
  <c r="M18"/>
  <c r="M26"/>
  <c r="M10"/>
  <c r="M4"/>
  <c r="M12"/>
  <c r="M9"/>
  <c r="M29"/>
  <c r="M16"/>
  <c r="M13"/>
  <c r="M7"/>
  <c r="M19"/>
  <c r="M20"/>
  <c r="M25"/>
  <c r="M6"/>
  <c r="M11"/>
  <c r="M21"/>
  <c r="M24"/>
  <c r="M23"/>
  <c r="M5"/>
  <c r="M15"/>
  <c r="BS46" i="1"/>
  <c r="BQ67"/>
  <c r="BS67" s="1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4"/>
  <c r="BQ15"/>
  <c r="BS15" s="1"/>
  <c r="BQ16"/>
  <c r="BS16" s="1"/>
  <c r="BQ17"/>
  <c r="BS17" s="1"/>
  <c r="BQ18"/>
  <c r="BQ19"/>
  <c r="BS19"/>
  <c r="BQ20"/>
  <c r="BS20"/>
  <c r="BQ21"/>
  <c r="BS21"/>
  <c r="BQ22"/>
  <c r="BS22"/>
  <c r="BQ23"/>
  <c r="BS23"/>
  <c r="BQ24"/>
  <c r="BS24"/>
  <c r="BQ25"/>
  <c r="BS25"/>
  <c r="BQ26"/>
  <c r="BS26"/>
  <c r="BQ27"/>
  <c r="BS27"/>
  <c r="BQ28"/>
  <c r="BS28"/>
  <c r="BQ29"/>
  <c r="BS29"/>
  <c r="BQ30"/>
  <c r="BS30"/>
  <c r="BQ31"/>
  <c r="BQ32"/>
  <c r="BS32" s="1"/>
  <c r="BQ33"/>
  <c r="BQ34"/>
  <c r="BQ35"/>
  <c r="BQ36"/>
  <c r="BS36"/>
  <c r="BQ37"/>
  <c r="BQ38"/>
  <c r="BS38" s="1"/>
  <c r="BQ39"/>
  <c r="BS39" s="1"/>
  <c r="BQ40"/>
  <c r="BQ41"/>
  <c r="BQ42"/>
  <c r="BQ43"/>
  <c r="BS43"/>
  <c r="BQ44"/>
  <c r="BQ45"/>
  <c r="BS45" s="1"/>
  <c r="BQ46"/>
  <c r="BQ47"/>
  <c r="BQ48"/>
  <c r="BS48" s="1"/>
  <c r="BQ49"/>
  <c r="BQ50"/>
  <c r="BQ51"/>
  <c r="BQ52"/>
  <c r="BQ53"/>
  <c r="BS53" s="1"/>
  <c r="BQ54"/>
  <c r="BS54" s="1"/>
  <c r="BQ55"/>
  <c r="BQ56"/>
  <c r="BQ57"/>
  <c r="BS57" s="1"/>
  <c r="BQ58"/>
  <c r="BS58" s="1"/>
  <c r="BQ59"/>
  <c r="BQ60"/>
  <c r="BS60"/>
  <c r="BQ61"/>
  <c r="BS61"/>
  <c r="BQ62"/>
  <c r="BQ63"/>
  <c r="BS63" s="1"/>
  <c r="BQ64"/>
  <c r="BS64" s="1"/>
  <c r="BQ65"/>
  <c r="BS65" s="1"/>
  <c r="BQ66"/>
  <c r="BQ4"/>
  <c r="BS4"/>
  <c r="BQ5"/>
  <c r="BS5"/>
  <c r="BQ6"/>
  <c r="BS6"/>
  <c r="BQ7"/>
  <c r="BS7"/>
  <c r="BQ8"/>
  <c r="BS8"/>
  <c r="BQ9"/>
  <c r="BS9"/>
  <c r="BQ10"/>
  <c r="BS10"/>
  <c r="BQ11"/>
  <c r="BS11"/>
  <c r="BQ12"/>
  <c r="BS12"/>
  <c r="BQ13"/>
  <c r="BS13"/>
  <c r="BQ14"/>
  <c r="BF73"/>
  <c r="BF72"/>
  <c r="BF71"/>
  <c r="BF70"/>
  <c r="BF69"/>
  <c r="BF68"/>
  <c r="BF67"/>
  <c r="BF66"/>
  <c r="BF65"/>
  <c r="BF64"/>
  <c r="BF63"/>
  <c r="BF62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F32"/>
  <c r="BF31"/>
  <c r="BF30"/>
  <c r="BF29"/>
  <c r="BF28"/>
  <c r="BF27"/>
  <c r="BF26"/>
  <c r="BF25"/>
  <c r="BF24"/>
  <c r="BF23"/>
  <c r="BF22"/>
  <c r="BF21"/>
  <c r="BF20"/>
  <c r="BF19"/>
  <c r="BF18"/>
  <c r="BF17"/>
  <c r="BF16"/>
  <c r="BF15"/>
  <c r="BF14"/>
  <c r="BF13"/>
  <c r="BF12"/>
  <c r="BF11"/>
  <c r="BF10"/>
  <c r="BF9"/>
  <c r="BF8"/>
  <c r="BF7"/>
  <c r="BF6"/>
  <c r="BF5"/>
  <c r="BF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X7"/>
  <c r="AX6"/>
  <c r="AX5"/>
  <c r="AX4"/>
  <c r="AP73"/>
  <c r="AP72"/>
  <c r="AP71"/>
  <c r="AP70"/>
  <c r="AP69"/>
  <c r="AP68"/>
  <c r="AP67"/>
  <c r="AP66"/>
  <c r="AP65"/>
  <c r="AP64"/>
  <c r="AP63"/>
  <c r="AP62"/>
  <c r="AP61"/>
  <c r="AP60"/>
  <c r="AP59"/>
  <c r="AP58"/>
  <c r="AP57"/>
  <c r="AP56"/>
  <c r="AP55"/>
  <c r="AP54"/>
  <c r="AP53"/>
  <c r="AP52"/>
  <c r="AP51"/>
  <c r="AP50"/>
  <c r="AP49"/>
  <c r="AP48"/>
  <c r="AP47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P6"/>
  <c r="AP5"/>
  <c r="AP4"/>
  <c r="N35" i="7"/>
  <c r="K34"/>
  <c r="L34" s="1"/>
  <c r="M34"/>
  <c r="K35"/>
  <c r="L35"/>
  <c r="M35"/>
  <c r="K30"/>
  <c r="L30"/>
  <c r="M30"/>
  <c r="K21"/>
  <c r="L21" s="1"/>
  <c r="M21"/>
  <c r="K36"/>
  <c r="L36"/>
  <c r="M36"/>
  <c r="K31"/>
  <c r="L31"/>
  <c r="M31"/>
  <c r="K25"/>
  <c r="L25"/>
  <c r="M25"/>
  <c r="K23"/>
  <c r="L23" s="1"/>
  <c r="M23"/>
  <c r="K20"/>
  <c r="L20"/>
  <c r="M20"/>
  <c r="K38"/>
  <c r="L38"/>
  <c r="M38"/>
  <c r="K7"/>
  <c r="L7"/>
  <c r="M7"/>
  <c r="K16"/>
  <c r="L16" s="1"/>
  <c r="M16"/>
  <c r="K27"/>
  <c r="L27" s="1"/>
  <c r="M27"/>
  <c r="K17"/>
  <c r="L17" s="1"/>
  <c r="M17"/>
  <c r="K5"/>
  <c r="L5"/>
  <c r="N5" s="1"/>
  <c r="M5"/>
  <c r="K32"/>
  <c r="L32"/>
  <c r="M32"/>
  <c r="K37"/>
  <c r="L37"/>
  <c r="M37"/>
  <c r="K26"/>
  <c r="L26" s="1"/>
  <c r="M26"/>
  <c r="K14"/>
  <c r="L14" s="1"/>
  <c r="M14"/>
  <c r="K8"/>
  <c r="L8"/>
  <c r="M8"/>
  <c r="K6"/>
  <c r="L6" s="1"/>
  <c r="N6"/>
  <c r="M6"/>
  <c r="K15"/>
  <c r="L15" s="1"/>
  <c r="M15"/>
  <c r="K10"/>
  <c r="L10"/>
  <c r="M10"/>
  <c r="K11"/>
  <c r="L11"/>
  <c r="M11"/>
  <c r="K29"/>
  <c r="L29"/>
  <c r="M29"/>
  <c r="K33"/>
  <c r="L33" s="1"/>
  <c r="M33"/>
  <c r="K12"/>
  <c r="L12"/>
  <c r="M12"/>
  <c r="K18"/>
  <c r="L18" s="1"/>
  <c r="M18"/>
  <c r="K24"/>
  <c r="L24"/>
  <c r="M24"/>
  <c r="K4"/>
  <c r="L4" s="1"/>
  <c r="N4"/>
  <c r="M4"/>
  <c r="K13"/>
  <c r="L13" s="1"/>
  <c r="M13"/>
  <c r="K22"/>
  <c r="L22" s="1"/>
  <c r="M22"/>
  <c r="K19"/>
  <c r="L19"/>
  <c r="M19"/>
  <c r="K9"/>
  <c r="L9"/>
  <c r="M9"/>
  <c r="K40"/>
  <c r="L40" s="1"/>
  <c r="M40"/>
  <c r="K41"/>
  <c r="L41"/>
  <c r="M41"/>
  <c r="K42"/>
  <c r="L42"/>
  <c r="M42"/>
  <c r="K43"/>
  <c r="L43"/>
  <c r="M43"/>
  <c r="K44"/>
  <c r="L44" s="1"/>
  <c r="M44"/>
  <c r="K45"/>
  <c r="L45"/>
  <c r="M45"/>
  <c r="K46"/>
  <c r="L46" s="1"/>
  <c r="M46"/>
  <c r="K47"/>
  <c r="L47"/>
  <c r="M47"/>
  <c r="K48"/>
  <c r="L48" s="1"/>
  <c r="M48"/>
  <c r="K49"/>
  <c r="L49" s="1"/>
  <c r="M49"/>
  <c r="K50"/>
  <c r="L50" s="1"/>
  <c r="M50"/>
  <c r="K51"/>
  <c r="L51"/>
  <c r="M51"/>
  <c r="K52"/>
  <c r="L52" s="1"/>
  <c r="M52"/>
  <c r="K53"/>
  <c r="L53" s="1"/>
  <c r="M53"/>
  <c r="M28"/>
  <c r="K28"/>
  <c r="L28" s="1"/>
  <c r="AH8" i="1"/>
  <c r="AH7"/>
  <c r="AH6"/>
  <c r="AH5"/>
  <c r="AH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6"/>
  <c r="R5"/>
  <c r="R4"/>
  <c r="R7"/>
  <c r="K44" i="2"/>
  <c r="L44" s="1"/>
  <c r="K45"/>
  <c r="L45"/>
  <c r="K46"/>
  <c r="L46" s="1"/>
  <c r="K47"/>
  <c r="L47"/>
  <c r="K48"/>
  <c r="L48" s="1"/>
  <c r="K49"/>
  <c r="L49"/>
  <c r="K50"/>
  <c r="L50" s="1"/>
  <c r="K51"/>
  <c r="L51"/>
  <c r="K52"/>
  <c r="L52" s="1"/>
  <c r="K53"/>
  <c r="L53"/>
  <c r="K39"/>
  <c r="L39" s="1"/>
  <c r="K40"/>
  <c r="L40"/>
  <c r="K41"/>
  <c r="L41" s="1"/>
  <c r="K42"/>
  <c r="L42"/>
  <c r="K43"/>
  <c r="L43" s="1"/>
  <c r="K32"/>
  <c r="L32"/>
  <c r="K8"/>
  <c r="L8" s="1"/>
  <c r="K17"/>
  <c r="L17"/>
  <c r="K5"/>
  <c r="L5" s="1"/>
  <c r="N5" s="1"/>
  <c r="K37"/>
  <c r="L37"/>
  <c r="K6"/>
  <c r="L6" s="1"/>
  <c r="N6" s="1"/>
  <c r="K13"/>
  <c r="L13"/>
  <c r="L34"/>
  <c r="K14"/>
  <c r="L14" s="1"/>
  <c r="K33"/>
  <c r="L33" s="1"/>
  <c r="K24"/>
  <c r="L24" s="1"/>
  <c r="K11"/>
  <c r="L11" s="1"/>
  <c r="K18"/>
  <c r="L18"/>
  <c r="K30"/>
  <c r="L30" s="1"/>
  <c r="K23"/>
  <c r="L23"/>
  <c r="K36"/>
  <c r="L36" s="1"/>
  <c r="K10"/>
  <c r="L10" s="1"/>
  <c r="K9"/>
  <c r="L9" s="1"/>
  <c r="K29"/>
  <c r="L29" s="1"/>
  <c r="K4"/>
  <c r="L4" s="1"/>
  <c r="N4"/>
  <c r="K12"/>
  <c r="L12" s="1"/>
  <c r="K22"/>
  <c r="L22"/>
  <c r="K25"/>
  <c r="L25" s="1"/>
  <c r="K7"/>
  <c r="L7"/>
  <c r="K20"/>
  <c r="L20" s="1"/>
  <c r="K21"/>
  <c r="L21"/>
  <c r="K26"/>
  <c r="L26" s="1"/>
  <c r="K27"/>
  <c r="L27"/>
  <c r="L15"/>
  <c r="K35"/>
  <c r="L35" s="1"/>
  <c r="K31"/>
  <c r="L31"/>
  <c r="K19"/>
  <c r="L19" s="1"/>
  <c r="K16"/>
  <c r="L16" s="1"/>
  <c r="K38"/>
  <c r="L38" s="1"/>
  <c r="K28"/>
  <c r="L28" s="1"/>
  <c r="O42" i="1"/>
  <c r="W42" s="1"/>
  <c r="AE42"/>
  <c r="AM42"/>
  <c r="AU42" s="1"/>
  <c r="BC42" s="1"/>
  <c r="BK42" s="1"/>
  <c r="O43"/>
  <c r="W43"/>
  <c r="AE43" s="1"/>
  <c r="AM43" s="1"/>
  <c r="AU43" s="1"/>
  <c r="BC43" s="1"/>
  <c r="BK43" s="1"/>
  <c r="O44"/>
  <c r="W44" s="1"/>
  <c r="AE44" s="1"/>
  <c r="AM44" s="1"/>
  <c r="AU44" s="1"/>
  <c r="BC44" s="1"/>
  <c r="BK44" s="1"/>
  <c r="O45"/>
  <c r="W45"/>
  <c r="AE45"/>
  <c r="AM45" s="1"/>
  <c r="AU45" s="1"/>
  <c r="BC45" s="1"/>
  <c r="BK45" s="1"/>
  <c r="O46"/>
  <c r="W46" s="1"/>
  <c r="AE46" s="1"/>
  <c r="AM46" s="1"/>
  <c r="AU46" s="1"/>
  <c r="BC46" s="1"/>
  <c r="BK46" s="1"/>
  <c r="O47"/>
  <c r="W47"/>
  <c r="AE47" s="1"/>
  <c r="AM47" s="1"/>
  <c r="AU47" s="1"/>
  <c r="BC47" s="1"/>
  <c r="BK47" s="1"/>
  <c r="O48"/>
  <c r="W48"/>
  <c r="AE48"/>
  <c r="AM48" s="1"/>
  <c r="AU48" s="1"/>
  <c r="BC48" s="1"/>
  <c r="BK48" s="1"/>
  <c r="O49"/>
  <c r="W49" s="1"/>
  <c r="AE49" s="1"/>
  <c r="AM49" s="1"/>
  <c r="AU49" s="1"/>
  <c r="BC49" s="1"/>
  <c r="BK49" s="1"/>
  <c r="O50"/>
  <c r="W50" s="1"/>
  <c r="AE50" s="1"/>
  <c r="AM50" s="1"/>
  <c r="AU50" s="1"/>
  <c r="BC50" s="1"/>
  <c r="BK50" s="1"/>
  <c r="O51"/>
  <c r="W51"/>
  <c r="AE51" s="1"/>
  <c r="AM51" s="1"/>
  <c r="AU51" s="1"/>
  <c r="BC51" s="1"/>
  <c r="BK51" s="1"/>
  <c r="O52"/>
  <c r="W52"/>
  <c r="AE52"/>
  <c r="AM52" s="1"/>
  <c r="AU52" s="1"/>
  <c r="BC52" s="1"/>
  <c r="BK52" s="1"/>
  <c r="O53"/>
  <c r="W53" s="1"/>
  <c r="AE53" s="1"/>
  <c r="AM53" s="1"/>
  <c r="AU53" s="1"/>
  <c r="BC53" s="1"/>
  <c r="BK53" s="1"/>
  <c r="O54"/>
  <c r="W54" s="1"/>
  <c r="AE54" s="1"/>
  <c r="AM54" s="1"/>
  <c r="AU54" s="1"/>
  <c r="BC54" s="1"/>
  <c r="BK54" s="1"/>
  <c r="O55"/>
  <c r="W55"/>
  <c r="AE55" s="1"/>
  <c r="AM55" s="1"/>
  <c r="AU55" s="1"/>
  <c r="BC55" s="1"/>
  <c r="BK55" s="1"/>
  <c r="O56"/>
  <c r="W56"/>
  <c r="AE56"/>
  <c r="AM56" s="1"/>
  <c r="AU56" s="1"/>
  <c r="BC56" s="1"/>
  <c r="BK56" s="1"/>
  <c r="O57"/>
  <c r="W57" s="1"/>
  <c r="AE57" s="1"/>
  <c r="AM57" s="1"/>
  <c r="AU57" s="1"/>
  <c r="BC57" s="1"/>
  <c r="BK57" s="1"/>
  <c r="O58"/>
  <c r="W58" s="1"/>
  <c r="AE58" s="1"/>
  <c r="AM58" s="1"/>
  <c r="AU58" s="1"/>
  <c r="BC58" s="1"/>
  <c r="BK58" s="1"/>
  <c r="O59"/>
  <c r="W59"/>
  <c r="AE59" s="1"/>
  <c r="AM59" s="1"/>
  <c r="AU59" s="1"/>
  <c r="BC59" s="1"/>
  <c r="BK59" s="1"/>
  <c r="O60"/>
  <c r="W60"/>
  <c r="AE60"/>
  <c r="AM60" s="1"/>
  <c r="AU60" s="1"/>
  <c r="BC60" s="1"/>
  <c r="BK60" s="1"/>
  <c r="O61"/>
  <c r="W61" s="1"/>
  <c r="AE61" s="1"/>
  <c r="AM61" s="1"/>
  <c r="AU61" s="1"/>
  <c r="BC61" s="1"/>
  <c r="BK61" s="1"/>
  <c r="O62"/>
  <c r="W62" s="1"/>
  <c r="AE62" s="1"/>
  <c r="AM62" s="1"/>
  <c r="AU62" s="1"/>
  <c r="BC62" s="1"/>
  <c r="BK62" s="1"/>
  <c r="O63"/>
  <c r="W63"/>
  <c r="AE63" s="1"/>
  <c r="AM63" s="1"/>
  <c r="AU63" s="1"/>
  <c r="BC63" s="1"/>
  <c r="BK63" s="1"/>
  <c r="O64"/>
  <c r="W64"/>
  <c r="AE64"/>
  <c r="AM64" s="1"/>
  <c r="AU64" s="1"/>
  <c r="BC64" s="1"/>
  <c r="BK64" s="1"/>
  <c r="O65"/>
  <c r="W65" s="1"/>
  <c r="AE65" s="1"/>
  <c r="AM65" s="1"/>
  <c r="AU65" s="1"/>
  <c r="BC65" s="1"/>
  <c r="BK65" s="1"/>
  <c r="O66"/>
  <c r="W66" s="1"/>
  <c r="AE66" s="1"/>
  <c r="AM66" s="1"/>
  <c r="AU66" s="1"/>
  <c r="BC66" s="1"/>
  <c r="BK66" s="1"/>
  <c r="O67"/>
  <c r="W67"/>
  <c r="AE67" s="1"/>
  <c r="AM67" s="1"/>
  <c r="AU67" s="1"/>
  <c r="BC67" s="1"/>
  <c r="BK67" s="1"/>
  <c r="O68"/>
  <c r="W68"/>
  <c r="AE68"/>
  <c r="AM68" s="1"/>
  <c r="AU68" s="1"/>
  <c r="BC68" s="1"/>
  <c r="BK68" s="1"/>
  <c r="O69"/>
  <c r="W69" s="1"/>
  <c r="AE69" s="1"/>
  <c r="AM69" s="1"/>
  <c r="AU69" s="1"/>
  <c r="BC69" s="1"/>
  <c r="BK69" s="1"/>
  <c r="O70"/>
  <c r="W70" s="1"/>
  <c r="AE70" s="1"/>
  <c r="AM70" s="1"/>
  <c r="AU70" s="1"/>
  <c r="BC70" s="1"/>
  <c r="BK70" s="1"/>
  <c r="O71"/>
  <c r="W71"/>
  <c r="AE71" s="1"/>
  <c r="AM71" s="1"/>
  <c r="AU71" s="1"/>
  <c r="BC71" s="1"/>
  <c r="BK71" s="1"/>
  <c r="O72"/>
  <c r="W72"/>
  <c r="AE72"/>
  <c r="AM72" s="1"/>
  <c r="AU72" s="1"/>
  <c r="BC72" s="1"/>
  <c r="BK72" s="1"/>
  <c r="O73"/>
  <c r="W73" s="1"/>
  <c r="AE73" s="1"/>
  <c r="AM73" s="1"/>
  <c r="AU73" s="1"/>
  <c r="BC73" s="1"/>
  <c r="BK73" s="1"/>
  <c r="O5"/>
  <c r="W5" s="1"/>
  <c r="AE5" s="1"/>
  <c r="AM5" s="1"/>
  <c r="AU5" s="1"/>
  <c r="BC5" s="1"/>
  <c r="BK5" s="1"/>
  <c r="O6"/>
  <c r="W6"/>
  <c r="AE6" s="1"/>
  <c r="AM6" s="1"/>
  <c r="AU6" s="1"/>
  <c r="BC6" s="1"/>
  <c r="BK6" s="1"/>
  <c r="O7"/>
  <c r="W7"/>
  <c r="AE7"/>
  <c r="AM7" s="1"/>
  <c r="AU7" s="1"/>
  <c r="BC7" s="1"/>
  <c r="BK7" s="1"/>
  <c r="O8"/>
  <c r="W8" s="1"/>
  <c r="AE8" s="1"/>
  <c r="AM8" s="1"/>
  <c r="AU8" s="1"/>
  <c r="BC8" s="1"/>
  <c r="BK8" s="1"/>
  <c r="O9"/>
  <c r="W9" s="1"/>
  <c r="AE9" s="1"/>
  <c r="AM9" s="1"/>
  <c r="AU9" s="1"/>
  <c r="BC9" s="1"/>
  <c r="BK9" s="1"/>
  <c r="O10"/>
  <c r="W10"/>
  <c r="AE10" s="1"/>
  <c r="AM10" s="1"/>
  <c r="AU10" s="1"/>
  <c r="BC10" s="1"/>
  <c r="BK10" s="1"/>
  <c r="O11"/>
  <c r="W11"/>
  <c r="AE11"/>
  <c r="AM11" s="1"/>
  <c r="AU11" s="1"/>
  <c r="BC11" s="1"/>
  <c r="BK11" s="1"/>
  <c r="O12"/>
  <c r="W12" s="1"/>
  <c r="AE12" s="1"/>
  <c r="AM12" s="1"/>
  <c r="AU12" s="1"/>
  <c r="BC12" s="1"/>
  <c r="BK12" s="1"/>
  <c r="O13"/>
  <c r="W13" s="1"/>
  <c r="AE13" s="1"/>
  <c r="AM13" s="1"/>
  <c r="AU13" s="1"/>
  <c r="BC13" s="1"/>
  <c r="BK13" s="1"/>
  <c r="O14"/>
  <c r="W14"/>
  <c r="AE14" s="1"/>
  <c r="AM14" s="1"/>
  <c r="AU14" s="1"/>
  <c r="BC14" s="1"/>
  <c r="BK14" s="1"/>
  <c r="O15"/>
  <c r="W15"/>
  <c r="AE15"/>
  <c r="AM15" s="1"/>
  <c r="AU15" s="1"/>
  <c r="BC15" s="1"/>
  <c r="BK15" s="1"/>
  <c r="O16"/>
  <c r="W16" s="1"/>
  <c r="AE16" s="1"/>
  <c r="AM16" s="1"/>
  <c r="AU16" s="1"/>
  <c r="BC16" s="1"/>
  <c r="BK16" s="1"/>
  <c r="O17"/>
  <c r="W17" s="1"/>
  <c r="AE17" s="1"/>
  <c r="AM17" s="1"/>
  <c r="AU17" s="1"/>
  <c r="BC17" s="1"/>
  <c r="BK17" s="1"/>
  <c r="O18"/>
  <c r="W18"/>
  <c r="AE18" s="1"/>
  <c r="AM18" s="1"/>
  <c r="AU18" s="1"/>
  <c r="BC18" s="1"/>
  <c r="BK18" s="1"/>
  <c r="O19"/>
  <c r="W19"/>
  <c r="AE19"/>
  <c r="AM19" s="1"/>
  <c r="AU19" s="1"/>
  <c r="BC19" s="1"/>
  <c r="BK19" s="1"/>
  <c r="O20"/>
  <c r="W20" s="1"/>
  <c r="AE20" s="1"/>
  <c r="AM20" s="1"/>
  <c r="AU20" s="1"/>
  <c r="BC20" s="1"/>
  <c r="BK20" s="1"/>
  <c r="O21"/>
  <c r="O22"/>
  <c r="W22" s="1"/>
  <c r="AE22" s="1"/>
  <c r="AM22" s="1"/>
  <c r="AU22" s="1"/>
  <c r="BC22" s="1"/>
  <c r="BK22" s="1"/>
  <c r="O23"/>
  <c r="W23" s="1"/>
  <c r="AE23" s="1"/>
  <c r="AM23" s="1"/>
  <c r="AU23" s="1"/>
  <c r="BC23" s="1"/>
  <c r="BK23" s="1"/>
  <c r="O24"/>
  <c r="W24"/>
  <c r="AE24" s="1"/>
  <c r="AM24" s="1"/>
  <c r="AU24" s="1"/>
  <c r="BC24" s="1"/>
  <c r="BK24" s="1"/>
  <c r="O25"/>
  <c r="W25"/>
  <c r="AE25"/>
  <c r="AM25" s="1"/>
  <c r="AU25" s="1"/>
  <c r="BC25" s="1"/>
  <c r="BK25" s="1"/>
  <c r="O26"/>
  <c r="W26" s="1"/>
  <c r="AE26" s="1"/>
  <c r="AM26" s="1"/>
  <c r="AU26" s="1"/>
  <c r="BC26" s="1"/>
  <c r="BK26" s="1"/>
  <c r="O27"/>
  <c r="W27" s="1"/>
  <c r="AE27" s="1"/>
  <c r="AM27" s="1"/>
  <c r="AU27" s="1"/>
  <c r="BC27" s="1"/>
  <c r="BK27" s="1"/>
  <c r="O28"/>
  <c r="W28"/>
  <c r="AE28" s="1"/>
  <c r="AM28" s="1"/>
  <c r="AU28" s="1"/>
  <c r="BC28" s="1"/>
  <c r="BK28" s="1"/>
  <c r="O29"/>
  <c r="O30"/>
  <c r="W30"/>
  <c r="AE30" s="1"/>
  <c r="AM30" s="1"/>
  <c r="AU30" s="1"/>
  <c r="BC30" s="1"/>
  <c r="BK30" s="1"/>
  <c r="O31"/>
  <c r="W31"/>
  <c r="AE31"/>
  <c r="AM31" s="1"/>
  <c r="AU31" s="1"/>
  <c r="BC31" s="1"/>
  <c r="BK31" s="1"/>
  <c r="O32"/>
  <c r="W32" s="1"/>
  <c r="AE32" s="1"/>
  <c r="AM32" s="1"/>
  <c r="AU32" s="1"/>
  <c r="BC32" s="1"/>
  <c r="BK32" s="1"/>
  <c r="O33"/>
  <c r="W33" s="1"/>
  <c r="AE33" s="1"/>
  <c r="AM33" s="1"/>
  <c r="AU33" s="1"/>
  <c r="BC33" s="1"/>
  <c r="BK33" s="1"/>
  <c r="O34"/>
  <c r="W34"/>
  <c r="AE34" s="1"/>
  <c r="AM34" s="1"/>
  <c r="AU34" s="1"/>
  <c r="BC34" s="1"/>
  <c r="BK34" s="1"/>
  <c r="O35"/>
  <c r="W35"/>
  <c r="AE35"/>
  <c r="AM35" s="1"/>
  <c r="AU35" s="1"/>
  <c r="BC35" s="1"/>
  <c r="BK35" s="1"/>
  <c r="O36"/>
  <c r="W36" s="1"/>
  <c r="AE36" s="1"/>
  <c r="AM36" s="1"/>
  <c r="AU36" s="1"/>
  <c r="BC36" s="1"/>
  <c r="BK36" s="1"/>
  <c r="O37"/>
  <c r="W37" s="1"/>
  <c r="AE37" s="1"/>
  <c r="AM37" s="1"/>
  <c r="AU37" s="1"/>
  <c r="BC37" s="1"/>
  <c r="BK37" s="1"/>
  <c r="O38"/>
  <c r="W38"/>
  <c r="AE38" s="1"/>
  <c r="AM38" s="1"/>
  <c r="AU38" s="1"/>
  <c r="BC38" s="1"/>
  <c r="BK38" s="1"/>
  <c r="O39"/>
  <c r="W39"/>
  <c r="AE39"/>
  <c r="AM39" s="1"/>
  <c r="AU39" s="1"/>
  <c r="BC39" s="1"/>
  <c r="BK39" s="1"/>
  <c r="O40"/>
  <c r="W40" s="1"/>
  <c r="AE40" s="1"/>
  <c r="AM40" s="1"/>
  <c r="AU40" s="1"/>
  <c r="BC40" s="1"/>
  <c r="BK40" s="1"/>
  <c r="O41"/>
  <c r="W41" s="1"/>
  <c r="AE41" s="1"/>
  <c r="AM41" s="1"/>
  <c r="AU41" s="1"/>
  <c r="BC41" s="1"/>
  <c r="BK41" s="1"/>
  <c r="O4"/>
  <c r="W4"/>
  <c r="AE4" s="1"/>
  <c r="AM4" s="1"/>
  <c r="AU4" s="1"/>
  <c r="BC4" s="1"/>
  <c r="BK4" s="1"/>
  <c r="W29"/>
  <c r="AE29"/>
  <c r="AM29"/>
  <c r="AU29" s="1"/>
  <c r="BC29" s="1"/>
  <c r="BK29" s="1"/>
  <c r="W21"/>
  <c r="AE21" s="1"/>
  <c r="AM21" s="1"/>
  <c r="AU21" s="1"/>
  <c r="BC21" s="1"/>
  <c r="BK21" s="1"/>
  <c r="L26" i="27"/>
  <c r="BQ69" i="1"/>
  <c r="BQ82" i="10" l="1"/>
</calcChain>
</file>

<file path=xl/comments1.xml><?xml version="1.0" encoding="utf-8"?>
<comments xmlns="http://schemas.openxmlformats.org/spreadsheetml/2006/main">
  <authors>
    <author>渡辺晃治</author>
  </authors>
  <commentList>
    <comment ref="H19" authorId="0">
      <text>
        <r>
          <rPr>
            <b/>
            <sz val="11"/>
            <color indexed="81"/>
            <rFont val="ＭＳ Ｐゴシック"/>
            <family val="3"/>
            <charset val="128"/>
          </rPr>
          <t>本人申告スコア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<sst xmlns="http://schemas.openxmlformats.org/spreadsheetml/2006/main" count="2947" uniqueCount="768">
  <si>
    <t>氏</t>
  </si>
  <si>
    <t>名</t>
  </si>
  <si>
    <t>会社名</t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</si>
  <si>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  <rPh sb="0" eb="1">
      <t>シン</t>
    </rPh>
    <phoneticPr fontId="3"/>
  </si>
  <si>
    <t>Akutagawa</t>
  </si>
  <si>
    <t>Hiroshi</t>
  </si>
  <si>
    <t>Individual</t>
  </si>
  <si>
    <t>23</t>
    <phoneticPr fontId="3"/>
  </si>
  <si>
    <t>Hirotaka</t>
  </si>
  <si>
    <t>Noble Fish</t>
  </si>
  <si>
    <t>10</t>
    <phoneticPr fontId="3"/>
  </si>
  <si>
    <t>Fukui</t>
  </si>
  <si>
    <t>Hiroki</t>
  </si>
  <si>
    <t>Toyoda Gosei North America Corporation</t>
  </si>
  <si>
    <t>Fukushima</t>
  </si>
  <si>
    <t>Takayoshi</t>
  </si>
  <si>
    <t>Hamawaki</t>
  </si>
  <si>
    <t>Ryuichi</t>
  </si>
  <si>
    <t>NHK International Corporation</t>
  </si>
  <si>
    <t>Harada</t>
  </si>
  <si>
    <t>Denso International America</t>
  </si>
  <si>
    <t>14</t>
    <phoneticPr fontId="3"/>
  </si>
  <si>
    <t>Hayashi</t>
  </si>
  <si>
    <t>Narimitsu</t>
  </si>
  <si>
    <t>GST Auto Leather</t>
  </si>
  <si>
    <t>Yasuhiko</t>
  </si>
  <si>
    <t>Nissan North America, Inc.</t>
  </si>
  <si>
    <t>Ichikawa</t>
  </si>
  <si>
    <t>Yoji</t>
  </si>
  <si>
    <t>Clarion Corporation of America</t>
  </si>
  <si>
    <t>Ihara</t>
  </si>
  <si>
    <t>Motoyuki</t>
  </si>
  <si>
    <t>Iikubo</t>
  </si>
  <si>
    <t>Nozomu</t>
  </si>
  <si>
    <t>Continental Automotive</t>
  </si>
  <si>
    <t>Kamei</t>
  </si>
  <si>
    <t>Yoshio</t>
  </si>
  <si>
    <t xml:space="preserve">Yamato Transport USA </t>
  </si>
  <si>
    <t>Kikuchi</t>
  </si>
  <si>
    <t>Mitsuo</t>
  </si>
  <si>
    <t>W-12</t>
    <phoneticPr fontId="3"/>
  </si>
  <si>
    <t>Kurata</t>
  </si>
  <si>
    <t>Junjiro</t>
  </si>
  <si>
    <t>Toyota Tsusho America</t>
  </si>
  <si>
    <t>Kuwata</t>
  </si>
  <si>
    <t>Akira</t>
  </si>
  <si>
    <t>Triton International Services, LLC.</t>
  </si>
  <si>
    <t>W-19</t>
    <phoneticPr fontId="3"/>
  </si>
  <si>
    <t>Mizusawa</t>
    <phoneticPr fontId="3"/>
  </si>
  <si>
    <t>Hidemitsu</t>
    <phoneticPr fontId="3"/>
  </si>
  <si>
    <t>Nissan North America, Inc.</t>
    <phoneticPr fontId="3"/>
  </si>
  <si>
    <t>Morioka</t>
  </si>
  <si>
    <t>Yasuhiro</t>
  </si>
  <si>
    <t>Janesville Acoustics</t>
  </si>
  <si>
    <t>Nagai</t>
  </si>
  <si>
    <t>Candy</t>
  </si>
  <si>
    <t>Alpine Electronics of America</t>
  </si>
  <si>
    <t>R-18</t>
    <phoneticPr fontId="3"/>
  </si>
  <si>
    <t>Narita</t>
  </si>
  <si>
    <t>Masaaki</t>
  </si>
  <si>
    <t>Lear Corporation</t>
  </si>
  <si>
    <t>19</t>
    <phoneticPr fontId="3"/>
  </si>
  <si>
    <t>Nishizawa</t>
  </si>
  <si>
    <t>Shinichi</t>
  </si>
  <si>
    <t>21</t>
    <phoneticPr fontId="3"/>
  </si>
  <si>
    <t>Okada</t>
  </si>
  <si>
    <t>Kentaro</t>
  </si>
  <si>
    <t>Pochubay</t>
  </si>
  <si>
    <t>Eri</t>
  </si>
  <si>
    <t>R-36</t>
    <phoneticPr fontId="3"/>
  </si>
  <si>
    <t>Ray</t>
  </si>
  <si>
    <t>Anthony</t>
  </si>
  <si>
    <t>Ray Law International, P.C.</t>
  </si>
  <si>
    <t>Sato</t>
  </si>
  <si>
    <t>Yasuro</t>
  </si>
  <si>
    <t>VCNA</t>
  </si>
  <si>
    <t>11</t>
    <phoneticPr fontId="3"/>
  </si>
  <si>
    <t>Sekihisa</t>
  </si>
  <si>
    <t>Yoshimine</t>
  </si>
  <si>
    <t>Aisin World Corp of America</t>
  </si>
  <si>
    <t>Shimoda</t>
  </si>
  <si>
    <t>Shukichi</t>
  </si>
  <si>
    <t>Idemitsu Lubricants America Corp.</t>
  </si>
  <si>
    <t>Shinozuka</t>
  </si>
  <si>
    <t>Kazuaki</t>
  </si>
  <si>
    <t>Celanese</t>
    <phoneticPr fontId="3"/>
  </si>
  <si>
    <t>22</t>
    <phoneticPr fontId="3"/>
  </si>
  <si>
    <t>Tanaka</t>
  </si>
  <si>
    <t>Shinji</t>
  </si>
  <si>
    <t>Mitsui Sumitomo Marine Management(USA),INC.</t>
  </si>
  <si>
    <t>Tsushima</t>
  </si>
  <si>
    <t>Yoichi</t>
  </si>
  <si>
    <t>Hirosawa</t>
  </si>
  <si>
    <t>W-13</t>
    <phoneticPr fontId="3"/>
  </si>
  <si>
    <t>Ueda</t>
  </si>
  <si>
    <t>Yoshihiro</t>
  </si>
  <si>
    <t>Wakamoto</t>
  </si>
  <si>
    <t>Takumi</t>
  </si>
  <si>
    <t>UBE America Inc.</t>
  </si>
  <si>
    <t>Watanabe</t>
  </si>
  <si>
    <t>Koji</t>
  </si>
  <si>
    <t>Nabtesco Motion Control, Inc.</t>
  </si>
  <si>
    <t>Yamada</t>
  </si>
  <si>
    <t>Shigeru</t>
  </si>
  <si>
    <t>Cherry Blossom</t>
  </si>
  <si>
    <t>Inoue</t>
  </si>
  <si>
    <t>Akihiko</t>
  </si>
  <si>
    <t>Consulate-General of Japan in Detroit</t>
  </si>
  <si>
    <t>Otobe</t>
  </si>
  <si>
    <t>Masayuki</t>
  </si>
  <si>
    <t>KTNA Inc</t>
  </si>
  <si>
    <t>Shinotsuka</t>
  </si>
  <si>
    <t>Toshiyuki</t>
  </si>
  <si>
    <t>JTB USA</t>
  </si>
  <si>
    <t>Taniguchi</t>
  </si>
  <si>
    <t>Toru</t>
  </si>
  <si>
    <t>Toyoda</t>
  </si>
  <si>
    <t>Masakazu</t>
  </si>
  <si>
    <t>Kamioke</t>
  </si>
  <si>
    <t>Hitachi Automotive</t>
  </si>
  <si>
    <t>-</t>
    <phoneticPr fontId="3"/>
  </si>
  <si>
    <t>Musha</t>
  </si>
  <si>
    <t>Kaoru</t>
  </si>
  <si>
    <t>Studio Musha</t>
  </si>
  <si>
    <t>Yamane</t>
  </si>
  <si>
    <t>Eiko</t>
  </si>
  <si>
    <t>R-25</t>
    <phoneticPr fontId="3"/>
  </si>
  <si>
    <t>Masumoto</t>
    <phoneticPr fontId="3"/>
  </si>
  <si>
    <t>Yoshindo</t>
    <phoneticPr fontId="3"/>
  </si>
  <si>
    <t>Freudenberg NOK General Partnership</t>
    <phoneticPr fontId="3"/>
  </si>
  <si>
    <t>Ozaki</t>
  </si>
  <si>
    <t>Ikuro</t>
  </si>
  <si>
    <t>Jatco USA, Inc</t>
  </si>
  <si>
    <t>Amaya</t>
  </si>
  <si>
    <t>Yasu</t>
  </si>
  <si>
    <t>Brose International Aerica</t>
  </si>
  <si>
    <t>Ojiro</t>
  </si>
  <si>
    <t>Yoshiya</t>
  </si>
  <si>
    <t>第一精工 アメリカ</t>
    <rPh sb="0" eb="2">
      <t>ダイイチ</t>
    </rPh>
    <rPh sb="2" eb="4">
      <t>セイコウ</t>
    </rPh>
    <phoneticPr fontId="3"/>
  </si>
  <si>
    <t>Takahashi</t>
  </si>
  <si>
    <t>Kazushi</t>
  </si>
  <si>
    <t>Tsukui</t>
  </si>
  <si>
    <t>Satoru</t>
  </si>
  <si>
    <t>U-Shin America, Inc</t>
  </si>
  <si>
    <t>Ito</t>
  </si>
  <si>
    <t>Kenji</t>
  </si>
  <si>
    <t>Nippon Express USA, Inc</t>
  </si>
  <si>
    <t>Konuma</t>
    <phoneticPr fontId="3"/>
  </si>
  <si>
    <t>Kazuo</t>
    <phoneticPr fontId="3"/>
  </si>
  <si>
    <t>ANA</t>
    <phoneticPr fontId="3"/>
  </si>
  <si>
    <t>Takeda</t>
    <phoneticPr fontId="3"/>
  </si>
  <si>
    <t>Yuki</t>
    <phoneticPr fontId="3"/>
  </si>
  <si>
    <t>Kyodo Yushi USA Inc</t>
    <phoneticPr fontId="3"/>
  </si>
  <si>
    <t>Iikubo</t>
    <phoneticPr fontId="3"/>
  </si>
  <si>
    <t>Yo</t>
    <phoneticPr fontId="3"/>
  </si>
  <si>
    <t>Lear Corporation</t>
    <phoneticPr fontId="3"/>
  </si>
  <si>
    <t>Tsukahara</t>
    <phoneticPr fontId="3"/>
  </si>
  <si>
    <t>Kei</t>
    <phoneticPr fontId="3"/>
  </si>
  <si>
    <t>UBE America, Inc</t>
    <phoneticPr fontId="3"/>
  </si>
  <si>
    <t>Iwai</t>
    <phoneticPr fontId="3"/>
  </si>
  <si>
    <t>Shingo</t>
    <phoneticPr fontId="3"/>
  </si>
  <si>
    <t>Horiba Instruments, Inc.</t>
    <phoneticPr fontId="3"/>
  </si>
  <si>
    <t>-</t>
    <phoneticPr fontId="3"/>
  </si>
  <si>
    <t>Kato</t>
    <phoneticPr fontId="3"/>
  </si>
  <si>
    <t>Seiya</t>
    <phoneticPr fontId="3"/>
  </si>
  <si>
    <t>Ryosan Technologies USA</t>
    <phoneticPr fontId="3"/>
  </si>
  <si>
    <t>Ito</t>
    <phoneticPr fontId="3"/>
  </si>
  <si>
    <t>Yusuke</t>
    <phoneticPr fontId="3"/>
  </si>
  <si>
    <t>Moriya</t>
    <phoneticPr fontId="3"/>
  </si>
  <si>
    <t>Teruhisa</t>
    <phoneticPr fontId="3"/>
  </si>
  <si>
    <t>A&amp;D Technology</t>
    <phoneticPr fontId="3"/>
  </si>
  <si>
    <t>2014</t>
    <phoneticPr fontId="3"/>
  </si>
  <si>
    <t>23</t>
    <phoneticPr fontId="3"/>
  </si>
  <si>
    <t>10</t>
    <phoneticPr fontId="3"/>
  </si>
  <si>
    <t>27</t>
    <phoneticPr fontId="3"/>
  </si>
  <si>
    <t>14</t>
    <phoneticPr fontId="3"/>
  </si>
  <si>
    <t>30</t>
    <phoneticPr fontId="3"/>
  </si>
  <si>
    <t>Meiden America, Inc.</t>
    <phoneticPr fontId="3"/>
  </si>
  <si>
    <t>15</t>
    <phoneticPr fontId="3"/>
  </si>
  <si>
    <t>優勝</t>
    <rPh sb="0" eb="2">
      <t>ユウショウ</t>
    </rPh>
    <phoneticPr fontId="3"/>
  </si>
  <si>
    <t>Best Gross</t>
    <phoneticPr fontId="3"/>
  </si>
  <si>
    <r>
      <t>2</t>
    </r>
    <r>
      <rPr>
        <sz val="11"/>
        <color theme="1"/>
        <rFont val="ＭＳ Ｐゴシック"/>
        <family val="3"/>
        <charset val="128"/>
        <scheme val="minor"/>
      </rPr>
      <t>位</t>
    </r>
    <rPh sb="1" eb="2">
      <t>イ</t>
    </rPh>
    <phoneticPr fontId="3"/>
  </si>
  <si>
    <r>
      <t>3</t>
    </r>
    <r>
      <rPr>
        <sz val="11"/>
        <color theme="1"/>
        <rFont val="ＭＳ Ｐゴシック"/>
        <family val="3"/>
        <charset val="128"/>
        <scheme val="minor"/>
      </rPr>
      <t>位</t>
    </r>
    <rPh sb="1" eb="2">
      <t>イ</t>
    </rPh>
    <phoneticPr fontId="3"/>
  </si>
  <si>
    <r>
      <t>4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</si>
  <si>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5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</si>
  <si>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6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</si>
  <si>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7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</si>
  <si>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8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</si>
  <si>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9</t>
    </r>
    <r>
      <rPr>
        <sz val="11"/>
        <color theme="1"/>
        <rFont val="ＭＳ Ｐゴシック"/>
        <family val="3"/>
        <charset val="128"/>
        <scheme val="minor"/>
      </rPr>
      <t>月度</t>
    </r>
    <rPh sb="1" eb="3">
      <t>ガツド</t>
    </rPh>
    <phoneticPr fontId="3"/>
  </si>
  <si>
    <r>
      <t>10</t>
    </r>
    <r>
      <rPr>
        <sz val="11"/>
        <color theme="1"/>
        <rFont val="ＭＳ Ｐゴシック"/>
        <family val="3"/>
        <charset val="128"/>
        <scheme val="minor"/>
      </rPr>
      <t>月度</t>
    </r>
    <rPh sb="2" eb="4">
      <t>ガツド</t>
    </rPh>
    <phoneticPr fontId="3"/>
  </si>
  <si>
    <t>Gross</t>
    <phoneticPr fontId="3"/>
  </si>
  <si>
    <t>HC</t>
    <phoneticPr fontId="3"/>
  </si>
  <si>
    <t>Net</t>
    <phoneticPr fontId="3"/>
  </si>
  <si>
    <t>Birdie</t>
    <phoneticPr fontId="3"/>
  </si>
  <si>
    <t>ニアピン</t>
    <phoneticPr fontId="3"/>
  </si>
  <si>
    <t>ドラコン</t>
    <phoneticPr fontId="3"/>
  </si>
  <si>
    <t>GC
point</t>
    <phoneticPr fontId="3"/>
  </si>
  <si>
    <t>GC
total</t>
    <phoneticPr fontId="3"/>
  </si>
  <si>
    <t>2014年　ミシガン会　スコア集計表</t>
    <rPh sb="4" eb="5">
      <t>ネン</t>
    </rPh>
    <rPh sb="10" eb="11">
      <t>カイ</t>
    </rPh>
    <rPh sb="15" eb="17">
      <t>シュウケイ</t>
    </rPh>
    <rPh sb="17" eb="18">
      <t>ヒョウ</t>
    </rPh>
    <phoneticPr fontId="2"/>
  </si>
  <si>
    <t>備考</t>
    <rPh sb="0" eb="2">
      <t>ビコウ</t>
    </rPh>
    <phoneticPr fontId="2"/>
  </si>
  <si>
    <t>Note</t>
    <phoneticPr fontId="2"/>
  </si>
  <si>
    <t>NAME(Last, First)</t>
  </si>
  <si>
    <t>COMPANY</t>
  </si>
  <si>
    <t>Yusuke</t>
  </si>
  <si>
    <t>Ryosan Technologies USA</t>
  </si>
  <si>
    <t>GUEST</t>
  </si>
  <si>
    <t>Masuda</t>
  </si>
  <si>
    <t>Nobuo</t>
  </si>
  <si>
    <t>Kato</t>
  </si>
  <si>
    <t>Seiya</t>
  </si>
  <si>
    <t>NEW-2</t>
  </si>
  <si>
    <t>NEW-1</t>
  </si>
  <si>
    <t>順位</t>
    <rPh sb="0" eb="2">
      <t>ジュンイ</t>
    </rPh>
    <phoneticPr fontId="2"/>
  </si>
  <si>
    <t>member</t>
    <phoneticPr fontId="2"/>
  </si>
  <si>
    <t>会員</t>
  </si>
  <si>
    <t>組</t>
    <rPh sb="0" eb="1">
      <t>クミ</t>
    </rPh>
    <phoneticPr fontId="2"/>
  </si>
  <si>
    <t>Tee</t>
    <phoneticPr fontId="2"/>
  </si>
  <si>
    <t>H.C.</t>
    <phoneticPr fontId="2"/>
  </si>
  <si>
    <t>OUT</t>
    <phoneticPr fontId="2"/>
  </si>
  <si>
    <t>IN</t>
    <phoneticPr fontId="2"/>
  </si>
  <si>
    <t>GROSS</t>
    <phoneticPr fontId="2"/>
  </si>
  <si>
    <t>NET</t>
    <phoneticPr fontId="2"/>
  </si>
  <si>
    <t>G.C. point</t>
    <phoneticPr fontId="2"/>
  </si>
  <si>
    <t>Birdie</t>
  </si>
  <si>
    <r>
      <rPr>
        <b/>
        <sz val="10"/>
        <rFont val="Arial"/>
        <family val="2"/>
      </rPr>
      <t>新</t>
    </r>
    <r>
      <rPr>
        <b/>
        <sz val="10"/>
        <rFont val="Arial Narrow"/>
        <family val="2"/>
      </rPr>
      <t>HC</t>
    </r>
  </si>
  <si>
    <r>
      <rPr>
        <b/>
        <sz val="10"/>
        <rFont val="Arial"/>
        <family val="2"/>
      </rPr>
      <t>ニアピン</t>
    </r>
  </si>
  <si>
    <r>
      <rPr>
        <b/>
        <sz val="10"/>
        <rFont val="Arial"/>
        <family val="2"/>
      </rPr>
      <t>ドラコン</t>
    </r>
  </si>
  <si>
    <r>
      <rPr>
        <b/>
        <sz val="10"/>
        <rFont val="Arial"/>
        <family val="2"/>
      </rPr>
      <t>ベスグロ</t>
    </r>
  </si>
  <si>
    <t>-</t>
    <phoneticPr fontId="2"/>
  </si>
  <si>
    <t>#3, 15</t>
    <phoneticPr fontId="2"/>
  </si>
  <si>
    <t>#3, 9</t>
    <phoneticPr fontId="2"/>
  </si>
  <si>
    <t>#3</t>
    <phoneticPr fontId="2"/>
  </si>
  <si>
    <t>#5</t>
    <phoneticPr fontId="2"/>
  </si>
  <si>
    <t>#12</t>
    <phoneticPr fontId="2"/>
  </si>
  <si>
    <t>#17, 18</t>
    <phoneticPr fontId="2"/>
  </si>
  <si>
    <t>W-17</t>
    <phoneticPr fontId="3"/>
  </si>
  <si>
    <t>#5, 14</t>
    <phoneticPr fontId="2"/>
  </si>
  <si>
    <t>#15</t>
    <phoneticPr fontId="2"/>
  </si>
  <si>
    <t>#11, 18</t>
    <phoneticPr fontId="2"/>
  </si>
  <si>
    <t>#5, 16</t>
    <phoneticPr fontId="2"/>
  </si>
  <si>
    <t>#14</t>
    <phoneticPr fontId="2"/>
  </si>
  <si>
    <t>#4, 10</t>
    <phoneticPr fontId="2"/>
  </si>
  <si>
    <t>#8, 17</t>
    <phoneticPr fontId="2"/>
  </si>
  <si>
    <t>Masuda</t>
    <phoneticPr fontId="2"/>
  </si>
  <si>
    <t>Nobuo</t>
    <phoneticPr fontId="2"/>
  </si>
  <si>
    <t>#5, 6</t>
    <phoneticPr fontId="2"/>
  </si>
  <si>
    <t>#6</t>
    <phoneticPr fontId="2"/>
  </si>
  <si>
    <t>#8</t>
    <phoneticPr fontId="2"/>
  </si>
  <si>
    <t>NEW-2</t>
    <phoneticPr fontId="2"/>
  </si>
  <si>
    <t>NEW-1</t>
    <phoneticPr fontId="2"/>
  </si>
  <si>
    <t>GUEST</t>
    <phoneticPr fontId="2"/>
  </si>
  <si>
    <t>13</t>
    <phoneticPr fontId="2"/>
  </si>
  <si>
    <t>9</t>
    <phoneticPr fontId="2"/>
  </si>
  <si>
    <t>R-20</t>
    <phoneticPr fontId="2"/>
  </si>
  <si>
    <t>B-11</t>
    <phoneticPr fontId="3"/>
  </si>
  <si>
    <t>Mariko</t>
  </si>
  <si>
    <t>Yo</t>
  </si>
  <si>
    <t>Masumoto</t>
  </si>
  <si>
    <t>Yoshindo</t>
  </si>
  <si>
    <t>Freudenberg NOK General Partnership</t>
  </si>
  <si>
    <t>-</t>
    <phoneticPr fontId="2"/>
  </si>
  <si>
    <t>Celanese</t>
  </si>
  <si>
    <t>Houghton International</t>
  </si>
  <si>
    <t xml:space="preserve">Toyoda Gosei </t>
  </si>
  <si>
    <t>更新履歴</t>
    <rPh sb="0" eb="2">
      <t>コウシン</t>
    </rPh>
    <rPh sb="2" eb="4">
      <t>リレキ</t>
    </rPh>
    <phoneticPr fontId="2"/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</si>
  <si>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  <rPh sb="0" eb="2">
      <t>サイシン</t>
    </rPh>
    <phoneticPr fontId="2"/>
  </si>
  <si>
    <t>Kato</t>
    <phoneticPr fontId="2"/>
  </si>
  <si>
    <t>Mariko</t>
    <phoneticPr fontId="2"/>
  </si>
  <si>
    <t>Individual</t>
    <phoneticPr fontId="2"/>
  </si>
  <si>
    <t>Houghton International</t>
    <phoneticPr fontId="2"/>
  </si>
  <si>
    <t>-</t>
    <phoneticPr fontId="2"/>
  </si>
  <si>
    <t>#3</t>
    <phoneticPr fontId="2"/>
  </si>
  <si>
    <t>#5</t>
    <phoneticPr fontId="2"/>
  </si>
  <si>
    <t>11</t>
    <phoneticPr fontId="2"/>
  </si>
  <si>
    <t>20</t>
    <phoneticPr fontId="2"/>
  </si>
  <si>
    <t>#11</t>
    <phoneticPr fontId="2"/>
  </si>
  <si>
    <t>#12</t>
    <phoneticPr fontId="2"/>
  </si>
  <si>
    <t>#17</t>
    <phoneticPr fontId="2"/>
  </si>
  <si>
    <t>#4</t>
    <phoneticPr fontId="2"/>
  </si>
  <si>
    <r>
      <t>6</t>
    </r>
    <r>
      <rPr>
        <sz val="14"/>
        <rFont val="ＭＳ Ｐゴシック"/>
        <family val="3"/>
        <charset val="128"/>
      </rPr>
      <t>月帰任</t>
    </r>
    <rPh sb="1" eb="2">
      <t>ガツ</t>
    </rPh>
    <rPh sb="2" eb="4">
      <t>キニン</t>
    </rPh>
    <phoneticPr fontId="2"/>
  </si>
  <si>
    <t>#10</t>
    <phoneticPr fontId="2"/>
  </si>
  <si>
    <t>#14</t>
    <phoneticPr fontId="2"/>
  </si>
  <si>
    <t>#8</t>
    <phoneticPr fontId="2"/>
  </si>
  <si>
    <t>Yamada</t>
    <phoneticPr fontId="2"/>
  </si>
  <si>
    <t>Koji</t>
    <phoneticPr fontId="2"/>
  </si>
  <si>
    <t>Toyoda Gosei North America Corporation</t>
    <phoneticPr fontId="2"/>
  </si>
  <si>
    <t xml:space="preserve">Dai-Ichi Seiko America </t>
  </si>
  <si>
    <t>Maeda</t>
  </si>
  <si>
    <t>Takahiro</t>
  </si>
  <si>
    <t>EKK Eagle Sales America Inc.</t>
  </si>
  <si>
    <t>Yamato Transport</t>
  </si>
  <si>
    <t>Takeda</t>
  </si>
  <si>
    <t>Yuki</t>
  </si>
  <si>
    <t>Kyodoyushi USA</t>
  </si>
  <si>
    <t>Mike</t>
  </si>
  <si>
    <t>Clarion Corp</t>
  </si>
  <si>
    <t>-</t>
    <phoneticPr fontId="2"/>
  </si>
  <si>
    <t>Maeda</t>
    <phoneticPr fontId="2"/>
  </si>
  <si>
    <t>Takahiro</t>
    <phoneticPr fontId="2"/>
  </si>
  <si>
    <t>EKK Eagle Sales America Inc.</t>
    <phoneticPr fontId="2"/>
  </si>
  <si>
    <t>NEW-1</t>
    <phoneticPr fontId="2"/>
  </si>
  <si>
    <t>NEW-2</t>
    <phoneticPr fontId="2"/>
  </si>
  <si>
    <t>#6</t>
    <phoneticPr fontId="2"/>
  </si>
  <si>
    <t>#5, 7, 12, 13</t>
    <phoneticPr fontId="2"/>
  </si>
  <si>
    <t>#12</t>
    <phoneticPr fontId="2"/>
  </si>
  <si>
    <t>#2</t>
    <phoneticPr fontId="2"/>
  </si>
  <si>
    <t>#3</t>
    <phoneticPr fontId="2"/>
  </si>
  <si>
    <t>#11</t>
    <phoneticPr fontId="2"/>
  </si>
  <si>
    <t>#17</t>
    <phoneticPr fontId="2"/>
  </si>
  <si>
    <t>#5, 7</t>
    <phoneticPr fontId="2"/>
  </si>
  <si>
    <t>#18</t>
    <phoneticPr fontId="2"/>
  </si>
  <si>
    <t>#5, 11</t>
    <phoneticPr fontId="2"/>
  </si>
  <si>
    <t>#7</t>
    <phoneticPr fontId="2"/>
  </si>
  <si>
    <t>#5, 8</t>
    <phoneticPr fontId="2"/>
  </si>
  <si>
    <t>#5</t>
    <phoneticPr fontId="2"/>
  </si>
  <si>
    <t>#8</t>
    <phoneticPr fontId="2"/>
  </si>
  <si>
    <t>NEW-2</t>
    <phoneticPr fontId="2"/>
  </si>
  <si>
    <t>NEW-1</t>
    <phoneticPr fontId="2"/>
  </si>
  <si>
    <t>#14</t>
    <phoneticPr fontId="2"/>
  </si>
  <si>
    <t>W-8</t>
    <phoneticPr fontId="2"/>
  </si>
  <si>
    <t>20</t>
    <phoneticPr fontId="2"/>
  </si>
  <si>
    <t>12 -&gt; 14</t>
    <phoneticPr fontId="2"/>
  </si>
  <si>
    <t xml:space="preserve">Nagaoka </t>
  </si>
  <si>
    <t>Takeyoshi</t>
  </si>
  <si>
    <t>Sekisui Plastics USA</t>
  </si>
  <si>
    <t xml:space="preserve">Ozaki </t>
  </si>
  <si>
    <t>Ikuo</t>
  </si>
  <si>
    <t>JATCO USA</t>
  </si>
  <si>
    <t>Meiden USA</t>
  </si>
  <si>
    <t>Mizusawa</t>
  </si>
  <si>
    <t>Hidemitsu</t>
  </si>
  <si>
    <t>Tsukui</t>
    <phoneticPr fontId="2"/>
  </si>
  <si>
    <t>Satoru</t>
    <phoneticPr fontId="2"/>
  </si>
  <si>
    <t>U-Shin America, Inc.</t>
    <phoneticPr fontId="2"/>
  </si>
  <si>
    <t>W</t>
    <phoneticPr fontId="2"/>
  </si>
  <si>
    <t>B</t>
    <phoneticPr fontId="2"/>
  </si>
  <si>
    <t>R</t>
    <phoneticPr fontId="2"/>
  </si>
  <si>
    <t>Black</t>
    <phoneticPr fontId="2"/>
  </si>
  <si>
    <t>B</t>
    <phoneticPr fontId="2"/>
  </si>
  <si>
    <t>-</t>
    <phoneticPr fontId="2"/>
  </si>
  <si>
    <t>#15</t>
    <phoneticPr fontId="2"/>
  </si>
  <si>
    <t>#17</t>
    <phoneticPr fontId="2"/>
  </si>
  <si>
    <t>#5</t>
    <phoneticPr fontId="2"/>
  </si>
  <si>
    <t>#5</t>
    <phoneticPr fontId="2"/>
  </si>
  <si>
    <t>#1</t>
    <phoneticPr fontId="2"/>
  </si>
  <si>
    <t>#11</t>
    <phoneticPr fontId="2"/>
  </si>
  <si>
    <t>#17</t>
    <phoneticPr fontId="2"/>
  </si>
  <si>
    <t>#12</t>
    <phoneticPr fontId="2"/>
  </si>
  <si>
    <t>#8</t>
    <phoneticPr fontId="2"/>
  </si>
  <si>
    <t>#6</t>
    <phoneticPr fontId="2"/>
  </si>
  <si>
    <t>#4, #12</t>
    <phoneticPr fontId="2"/>
  </si>
  <si>
    <t>#4</t>
    <phoneticPr fontId="2"/>
  </si>
  <si>
    <t>Individual</t>
    <phoneticPr fontId="2"/>
  </si>
  <si>
    <t>#3</t>
    <phoneticPr fontId="2"/>
  </si>
  <si>
    <t>#6</t>
    <phoneticPr fontId="2"/>
  </si>
  <si>
    <t>#14</t>
    <phoneticPr fontId="2"/>
  </si>
  <si>
    <t>○</t>
    <phoneticPr fontId="2"/>
  </si>
  <si>
    <t>W-9</t>
    <phoneticPr fontId="2"/>
  </si>
  <si>
    <t>Individual</t>
    <phoneticPr fontId="2"/>
  </si>
  <si>
    <t>25 -&gt; 26</t>
    <phoneticPr fontId="2"/>
  </si>
  <si>
    <t>#4</t>
    <phoneticPr fontId="2"/>
  </si>
  <si>
    <t>#5</t>
    <phoneticPr fontId="2"/>
  </si>
  <si>
    <t>#1</t>
    <phoneticPr fontId="2"/>
  </si>
  <si>
    <t>#17</t>
    <phoneticPr fontId="2"/>
  </si>
  <si>
    <t>#8</t>
    <phoneticPr fontId="2"/>
  </si>
  <si>
    <t>#11</t>
    <phoneticPr fontId="2"/>
  </si>
  <si>
    <t>#6</t>
    <phoneticPr fontId="2"/>
  </si>
  <si>
    <t>#4, 12</t>
    <phoneticPr fontId="2"/>
  </si>
  <si>
    <t>#12</t>
    <phoneticPr fontId="2"/>
  </si>
  <si>
    <t>#3</t>
    <phoneticPr fontId="2"/>
  </si>
  <si>
    <t>#15</t>
    <phoneticPr fontId="2"/>
  </si>
  <si>
    <t>#14</t>
    <phoneticPr fontId="2"/>
  </si>
  <si>
    <t>-</t>
    <phoneticPr fontId="2"/>
  </si>
  <si>
    <t>NEW-2</t>
    <phoneticPr fontId="2"/>
  </si>
  <si>
    <t>NEW-1</t>
    <phoneticPr fontId="2"/>
  </si>
  <si>
    <t>GUEST</t>
    <phoneticPr fontId="2"/>
  </si>
  <si>
    <t>GUEST</t>
    <phoneticPr fontId="2"/>
  </si>
  <si>
    <t>Naoki</t>
  </si>
  <si>
    <t>Sanyo Corporation of America</t>
  </si>
  <si>
    <t>Yamashita</t>
  </si>
  <si>
    <t>Koike</t>
  </si>
  <si>
    <t>Atsushi</t>
  </si>
  <si>
    <t xml:space="preserve">Ota </t>
  </si>
  <si>
    <t>#1</t>
    <phoneticPr fontId="2"/>
  </si>
  <si>
    <t>#7, 9, 10, 17</t>
    <phoneticPr fontId="2"/>
  </si>
  <si>
    <t>#14</t>
    <phoneticPr fontId="2"/>
  </si>
  <si>
    <t>#8</t>
    <phoneticPr fontId="2"/>
  </si>
  <si>
    <t>#11</t>
    <phoneticPr fontId="2"/>
  </si>
  <si>
    <t>#4, 9</t>
    <phoneticPr fontId="2"/>
  </si>
  <si>
    <t>#9</t>
    <phoneticPr fontId="2"/>
  </si>
  <si>
    <t>#17</t>
    <phoneticPr fontId="2"/>
  </si>
  <si>
    <t>#6</t>
    <phoneticPr fontId="2"/>
  </si>
  <si>
    <t>#12</t>
    <phoneticPr fontId="2"/>
  </si>
  <si>
    <t>#4</t>
    <phoneticPr fontId="2"/>
  </si>
  <si>
    <t>#3</t>
    <phoneticPr fontId="2"/>
  </si>
  <si>
    <t>#15</t>
    <phoneticPr fontId="2"/>
  </si>
  <si>
    <t>#6, 7</t>
    <phoneticPr fontId="2"/>
  </si>
  <si>
    <t>-</t>
    <phoneticPr fontId="2"/>
  </si>
  <si>
    <t>6</t>
    <phoneticPr fontId="2"/>
  </si>
  <si>
    <t>19 -&gt; 16</t>
    <phoneticPr fontId="2"/>
  </si>
  <si>
    <t>13 -&gt; 14</t>
    <phoneticPr fontId="2"/>
  </si>
  <si>
    <t>22 -&gt; 24</t>
    <phoneticPr fontId="2"/>
  </si>
  <si>
    <t>Kyodo Yushi USA Inc</t>
  </si>
  <si>
    <t>Meiden America, Inc.</t>
  </si>
  <si>
    <t>-</t>
    <phoneticPr fontId="2"/>
  </si>
  <si>
    <t>#1</t>
    <phoneticPr fontId="2"/>
  </si>
  <si>
    <t>#14</t>
    <phoneticPr fontId="2"/>
  </si>
  <si>
    <t>#5, 9</t>
    <phoneticPr fontId="2"/>
  </si>
  <si>
    <t>#9</t>
    <phoneticPr fontId="2"/>
  </si>
  <si>
    <t>#5</t>
    <phoneticPr fontId="2"/>
  </si>
  <si>
    <t>#17</t>
    <phoneticPr fontId="2"/>
  </si>
  <si>
    <t>#6</t>
    <phoneticPr fontId="2"/>
  </si>
  <si>
    <t>#5, 11</t>
    <phoneticPr fontId="2"/>
  </si>
  <si>
    <t>#8</t>
    <phoneticPr fontId="2"/>
  </si>
  <si>
    <t>#12</t>
    <phoneticPr fontId="2"/>
  </si>
  <si>
    <t>#10</t>
    <phoneticPr fontId="2"/>
  </si>
  <si>
    <t>#3</t>
    <phoneticPr fontId="2"/>
  </si>
  <si>
    <t>#5, 14</t>
    <phoneticPr fontId="2"/>
  </si>
  <si>
    <t>#13</t>
    <phoneticPr fontId="2"/>
  </si>
  <si>
    <t>10月帰任</t>
    <rPh sb="2" eb="3">
      <t>ガツ</t>
    </rPh>
    <rPh sb="3" eb="5">
      <t>キニン</t>
    </rPh>
    <phoneticPr fontId="2"/>
  </si>
  <si>
    <t>退会</t>
    <rPh sb="0" eb="2">
      <t>タイカイ</t>
    </rPh>
    <phoneticPr fontId="2"/>
  </si>
  <si>
    <r>
      <rPr>
        <sz val="14"/>
        <rFont val="ＭＳ Ｐゴシック"/>
        <family val="3"/>
        <charset val="128"/>
      </rPr>
      <t>退会</t>
    </r>
    <rPh sb="0" eb="2">
      <t>タイカイ</t>
    </rPh>
    <phoneticPr fontId="2"/>
  </si>
  <si>
    <t>備考</t>
    <rPh sb="0" eb="2">
      <t>ビコウ</t>
    </rPh>
    <phoneticPr fontId="2"/>
  </si>
  <si>
    <t>皆勤賞</t>
    <rPh sb="0" eb="3">
      <t>カイキンショウ</t>
    </rPh>
    <phoneticPr fontId="2"/>
  </si>
  <si>
    <t>平均スコア</t>
    <rPh sb="0" eb="2">
      <t>ヘイキン</t>
    </rPh>
    <phoneticPr fontId="2"/>
  </si>
  <si>
    <r>
      <rPr>
        <sz val="11"/>
        <color indexed="8"/>
        <rFont val="ＭＳ Ｐゴシック"/>
        <family val="3"/>
        <charset val="128"/>
      </rPr>
      <t>全体平均スコア</t>
    </r>
    <rPh sb="0" eb="2">
      <t>ゼンタイ</t>
    </rPh>
    <rPh sb="2" eb="4">
      <t>ヘイキン</t>
    </rPh>
    <phoneticPr fontId="2"/>
  </si>
  <si>
    <t>出場回数</t>
    <rPh sb="0" eb="2">
      <t>シュツジョウ</t>
    </rPh>
    <rPh sb="2" eb="4">
      <t>カイスウ</t>
    </rPh>
    <phoneticPr fontId="2"/>
  </si>
  <si>
    <t>5月度優勝</t>
    <rPh sb="1" eb="2">
      <t>ガツ</t>
    </rPh>
    <rPh sb="2" eb="3">
      <t>ド</t>
    </rPh>
    <rPh sb="3" eb="5">
      <t>ユウショウ</t>
    </rPh>
    <phoneticPr fontId="2"/>
  </si>
  <si>
    <t>6月度優勝</t>
    <rPh sb="1" eb="3">
      <t>ガツド</t>
    </rPh>
    <rPh sb="3" eb="5">
      <t>ユウショウ</t>
    </rPh>
    <phoneticPr fontId="2"/>
  </si>
  <si>
    <t>7月度優勝</t>
    <rPh sb="1" eb="3">
      <t>ガツド</t>
    </rPh>
    <rPh sb="3" eb="5">
      <t>ユウショウ</t>
    </rPh>
    <phoneticPr fontId="2"/>
  </si>
  <si>
    <t>8月度優勝</t>
    <rPh sb="1" eb="3">
      <t>ガツド</t>
    </rPh>
    <rPh sb="3" eb="5">
      <t>ユウショウ</t>
    </rPh>
    <phoneticPr fontId="2"/>
  </si>
  <si>
    <t>9月度優勝</t>
    <rPh sb="1" eb="3">
      <t>ガツド</t>
    </rPh>
    <rPh sb="3" eb="5">
      <t>ユウショウ</t>
    </rPh>
    <phoneticPr fontId="2"/>
  </si>
  <si>
    <t>10月度優勝</t>
    <rPh sb="2" eb="4">
      <t>ガツド</t>
    </rPh>
    <rPh sb="4" eb="6">
      <t>ユウショウ</t>
    </rPh>
    <phoneticPr fontId="2"/>
  </si>
  <si>
    <t>2015年度HDCP</t>
    <rPh sb="4" eb="6">
      <t>ネンド</t>
    </rPh>
    <phoneticPr fontId="2"/>
  </si>
  <si>
    <t>Tee</t>
    <phoneticPr fontId="2"/>
  </si>
  <si>
    <t>HDCP</t>
    <phoneticPr fontId="2"/>
  </si>
  <si>
    <t>Black</t>
    <phoneticPr fontId="2"/>
  </si>
  <si>
    <t>White</t>
    <phoneticPr fontId="2"/>
  </si>
  <si>
    <t>Blue</t>
    <phoneticPr fontId="2"/>
  </si>
  <si>
    <t>Blue</t>
    <phoneticPr fontId="2"/>
  </si>
  <si>
    <t>Red</t>
    <phoneticPr fontId="2"/>
  </si>
  <si>
    <t>Red</t>
    <phoneticPr fontId="2"/>
  </si>
  <si>
    <t>優勝のため更に0.8掛け</t>
    <rPh sb="0" eb="2">
      <t>ユウショウ</t>
    </rPh>
    <rPh sb="5" eb="6">
      <t>サラ</t>
    </rPh>
    <rPh sb="10" eb="11">
      <t>カ</t>
    </rPh>
    <phoneticPr fontId="2"/>
  </si>
  <si>
    <t>前年2回未満の参加のため、HDCPそのまま</t>
    <rPh sb="0" eb="2">
      <t>ゼンネン</t>
    </rPh>
    <rPh sb="3" eb="4">
      <t>カイ</t>
    </rPh>
    <rPh sb="4" eb="6">
      <t>ミマン</t>
    </rPh>
    <rPh sb="7" eb="9">
      <t>サンカ</t>
    </rPh>
    <phoneticPr fontId="2"/>
  </si>
  <si>
    <t>新規HDCP</t>
    <rPh sb="0" eb="2">
      <t>シンキ</t>
    </rPh>
    <phoneticPr fontId="2"/>
  </si>
  <si>
    <t>-</t>
    <phoneticPr fontId="2"/>
  </si>
  <si>
    <t>グランド
チャンピオン</t>
    <phoneticPr fontId="2"/>
  </si>
  <si>
    <t>優勝</t>
    <rPh sb="0" eb="2">
      <t>ユウショウ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</si>
  <si>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</si>
  <si>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</si>
  <si>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</si>
  <si>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</si>
  <si>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r>
      <rPr>
        <sz val="14"/>
        <rFont val="ＭＳ Ｐゴシック"/>
        <family val="3"/>
        <charset val="128"/>
      </rPr>
      <t>帰任</t>
    </r>
    <rPh sb="0" eb="2">
      <t>キニン</t>
    </rPh>
    <phoneticPr fontId="2"/>
  </si>
  <si>
    <t>-</t>
    <phoneticPr fontId="2"/>
  </si>
  <si>
    <t>GUEST</t>
    <phoneticPr fontId="2"/>
  </si>
  <si>
    <t>NEW-2</t>
    <phoneticPr fontId="2"/>
  </si>
  <si>
    <t>もし会員になっていただけるなら、新規HDCPとして</t>
    <rPh sb="2" eb="4">
      <t>カイイン</t>
    </rPh>
    <rPh sb="16" eb="18">
      <t>シンキ</t>
    </rPh>
    <phoneticPr fontId="2"/>
  </si>
  <si>
    <t>2015</t>
    <phoneticPr fontId="3"/>
  </si>
  <si>
    <t>Nabtesco Motion Control</t>
  </si>
  <si>
    <t>EKK Eagle Sales America, Inc.</t>
  </si>
  <si>
    <t>Nagaoka</t>
  </si>
  <si>
    <t>Sekisui Plastics USA, Inc.</t>
  </si>
  <si>
    <t>第一精工 アメリカ</t>
    <rPh sb="0" eb="2">
      <t>ダイイチ</t>
    </rPh>
    <rPh sb="2" eb="4">
      <t>セイコウ</t>
    </rPh>
    <phoneticPr fontId="22"/>
  </si>
  <si>
    <t>Ota</t>
  </si>
  <si>
    <t>W-9</t>
  </si>
  <si>
    <t>W-19</t>
  </si>
  <si>
    <t>R-25</t>
  </si>
  <si>
    <t>R-31</t>
  </si>
  <si>
    <t>W-10</t>
  </si>
  <si>
    <t>W-17</t>
  </si>
  <si>
    <t>-</t>
  </si>
  <si>
    <t>年間全体平均スコア</t>
    <rPh sb="0" eb="2">
      <t>ネンカン</t>
    </rPh>
    <rPh sb="2" eb="4">
      <t>ゼンタイ</t>
    </rPh>
    <rPh sb="4" eb="6">
      <t>ヘイキン</t>
    </rPh>
    <phoneticPr fontId="2"/>
  </si>
  <si>
    <t>4月度月例会　集計</t>
    <rPh sb="1" eb="3">
      <t>ガツド</t>
    </rPh>
    <rPh sb="3" eb="5">
      <t>ゲツレイ</t>
    </rPh>
    <rPh sb="5" eb="6">
      <t>カイ</t>
    </rPh>
    <rPh sb="7" eb="9">
      <t>シュウケイ</t>
    </rPh>
    <phoneticPr fontId="2"/>
  </si>
  <si>
    <r>
      <rPr>
        <b/>
        <sz val="14"/>
        <rFont val="ＭＳ Ｐゴシック"/>
        <family val="3"/>
        <charset val="128"/>
      </rPr>
      <t>【</t>
    </r>
    <r>
      <rPr>
        <b/>
        <sz val="14"/>
        <rFont val="Arial"/>
        <family val="2"/>
      </rPr>
      <t>2013</t>
    </r>
    <r>
      <rPr>
        <b/>
        <sz val="14"/>
        <rFont val="ＭＳ Ｐゴシック"/>
        <family val="3"/>
        <charset val="128"/>
      </rPr>
      <t>年度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年間成績</t>
    </r>
    <r>
      <rPr>
        <b/>
        <sz val="14"/>
        <rFont val="ＭＳ Ｐゴシック"/>
        <family val="3"/>
        <charset val="128"/>
      </rPr>
      <t>表】</t>
    </r>
    <rPh sb="8" eb="10">
      <t>ネンカン</t>
    </rPh>
    <rPh sb="10" eb="12">
      <t>セイセキ</t>
    </rPh>
    <phoneticPr fontId="3"/>
  </si>
  <si>
    <t>【会員】</t>
  </si>
  <si>
    <t>2014 HDCP</t>
    <phoneticPr fontId="3"/>
  </si>
  <si>
    <t>Gross</t>
    <phoneticPr fontId="3"/>
  </si>
  <si>
    <t>HC</t>
    <phoneticPr fontId="3"/>
  </si>
  <si>
    <t>Net</t>
    <phoneticPr fontId="3"/>
  </si>
  <si>
    <t>GC
point</t>
    <phoneticPr fontId="3"/>
  </si>
  <si>
    <t>GC
total</t>
    <phoneticPr fontId="3"/>
  </si>
  <si>
    <t>Arita</t>
  </si>
  <si>
    <t>Masatoshi</t>
  </si>
  <si>
    <t>Hirotec America, Inc.</t>
  </si>
  <si>
    <t>帰国</t>
  </si>
  <si>
    <t>Johnson Controls, Inc.</t>
  </si>
  <si>
    <t>Meiden America, Inc.</t>
    <phoneticPr fontId="3"/>
  </si>
  <si>
    <t>Kazuma</t>
  </si>
  <si>
    <t>Toshiaki</t>
  </si>
  <si>
    <t>Sakaiya Company of America, Ltd.</t>
  </si>
  <si>
    <t>Mizusawa</t>
    <phoneticPr fontId="3"/>
  </si>
  <si>
    <t>Hidemitsu</t>
    <phoneticPr fontId="3"/>
  </si>
  <si>
    <t>Nissan North America, Inc.</t>
    <phoneticPr fontId="3"/>
  </si>
  <si>
    <t>Otani</t>
  </si>
  <si>
    <t>Isao</t>
  </si>
  <si>
    <t>Du Pont Automotive</t>
  </si>
  <si>
    <t>Sugawa</t>
  </si>
  <si>
    <t>Masako</t>
  </si>
  <si>
    <t>IACE Travel</t>
  </si>
  <si>
    <t>Takaoka</t>
  </si>
  <si>
    <t>Naoko</t>
  </si>
  <si>
    <t>【以下、2013年新規会員】</t>
  </si>
  <si>
    <t>-</t>
    <phoneticPr fontId="3"/>
  </si>
  <si>
    <t>Kako</t>
  </si>
  <si>
    <t>Junichiro</t>
  </si>
  <si>
    <t>Toshimitsu</t>
  </si>
  <si>
    <t>Advanced Electrolyte Technologies LLC</t>
  </si>
  <si>
    <t>Ｕｍｅｈａｒａ</t>
    <phoneticPr fontId="3"/>
  </si>
  <si>
    <t>Kunio</t>
    <phoneticPr fontId="3"/>
  </si>
  <si>
    <t>MP-TEC, INC.</t>
    <phoneticPr fontId="3"/>
  </si>
  <si>
    <t>年会費チェック未受領</t>
  </si>
  <si>
    <t>Yoshida</t>
  </si>
  <si>
    <t>Tomonari</t>
  </si>
  <si>
    <t>YKK USA Inc</t>
  </si>
  <si>
    <t>9/E 帰国予定。。</t>
  </si>
  <si>
    <t>Masumoto</t>
    <phoneticPr fontId="3"/>
  </si>
  <si>
    <t>Yoshindo</t>
    <phoneticPr fontId="3"/>
  </si>
  <si>
    <t>Freudenberg NOK General Partnership</t>
    <phoneticPr fontId="3"/>
  </si>
  <si>
    <t>Tsukada</t>
    <phoneticPr fontId="3"/>
  </si>
  <si>
    <t>Koji</t>
    <phoneticPr fontId="3"/>
  </si>
  <si>
    <t>Hankyu Hanshin Express (USA) Inc</t>
    <phoneticPr fontId="3"/>
  </si>
  <si>
    <t>Ozaki</t>
    <phoneticPr fontId="3"/>
  </si>
  <si>
    <t>Ikuro</t>
    <phoneticPr fontId="3"/>
  </si>
  <si>
    <t>Jatco USA, Inc</t>
    <phoneticPr fontId="3"/>
  </si>
  <si>
    <r>
      <rPr>
        <b/>
        <sz val="12"/>
        <rFont val="ＭＳ Ｐゴシック"/>
        <family val="3"/>
        <charset val="128"/>
      </rPr>
      <t>【以下、</t>
    </r>
    <r>
      <rPr>
        <b/>
        <sz val="12"/>
        <rFont val="Arial"/>
        <family val="2"/>
      </rPr>
      <t>2013</t>
    </r>
    <r>
      <rPr>
        <b/>
        <sz val="12"/>
        <rFont val="ＭＳ Ｐゴシック"/>
        <family val="3"/>
        <charset val="128"/>
      </rPr>
      <t>年ゲスト参加者】</t>
    </r>
    <phoneticPr fontId="3"/>
  </si>
  <si>
    <t>Mizobuchi</t>
  </si>
  <si>
    <t>Sojitz Corporation</t>
  </si>
  <si>
    <t>Hirose AMC Detroit</t>
  </si>
  <si>
    <t>Tamiya</t>
  </si>
  <si>
    <t>TSG USA, Inc.</t>
  </si>
  <si>
    <t>Kanako</t>
  </si>
  <si>
    <t>Suzuki</t>
  </si>
  <si>
    <t>Hirohide</t>
  </si>
  <si>
    <t>ESTIC</t>
  </si>
  <si>
    <t>Konuma</t>
    <phoneticPr fontId="3"/>
  </si>
  <si>
    <t>Kazuo</t>
    <phoneticPr fontId="3"/>
  </si>
  <si>
    <t>ANA</t>
    <phoneticPr fontId="3"/>
  </si>
  <si>
    <t>Yuki</t>
    <phoneticPr fontId="3"/>
  </si>
  <si>
    <t>Takeda</t>
    <phoneticPr fontId="3"/>
  </si>
  <si>
    <t>Kyodo Yushi USA Inc</t>
    <phoneticPr fontId="3"/>
  </si>
  <si>
    <t>Iikubo</t>
    <phoneticPr fontId="3"/>
  </si>
  <si>
    <t>Yo</t>
    <phoneticPr fontId="3"/>
  </si>
  <si>
    <t>Lear Corporation</t>
    <phoneticPr fontId="3"/>
  </si>
  <si>
    <t>Sasaki</t>
    <phoneticPr fontId="3"/>
  </si>
  <si>
    <t>Osamu</t>
    <phoneticPr fontId="3"/>
  </si>
  <si>
    <t>Shinsho American Corporation</t>
    <phoneticPr fontId="3"/>
  </si>
  <si>
    <t>Tsukahara</t>
    <phoneticPr fontId="3"/>
  </si>
  <si>
    <t>Kei</t>
    <phoneticPr fontId="3"/>
  </si>
  <si>
    <t>UBE America, Inc</t>
    <phoneticPr fontId="3"/>
  </si>
  <si>
    <t>サンプル　月例会　集計</t>
    <rPh sb="5" eb="7">
      <t>ゲツレイ</t>
    </rPh>
    <rPh sb="7" eb="8">
      <t>カイ</t>
    </rPh>
    <rPh sb="9" eb="11">
      <t>シュウケイ</t>
    </rPh>
    <phoneticPr fontId="2"/>
  </si>
  <si>
    <t>White</t>
  </si>
  <si>
    <t>Blue</t>
  </si>
  <si>
    <t>第一精工 アメリカ</t>
  </si>
  <si>
    <t>Red</t>
  </si>
  <si>
    <t>Kan</t>
  </si>
  <si>
    <t>Tetsuya</t>
  </si>
  <si>
    <t>Hirotec America Inc.</t>
  </si>
  <si>
    <t>Takayanagi</t>
  </si>
  <si>
    <t>Yoshimitsu</t>
  </si>
  <si>
    <t xml:space="preserve">Denso International America Inc </t>
  </si>
  <si>
    <t>Mizuno</t>
  </si>
  <si>
    <t>Shintaro</t>
  </si>
  <si>
    <t xml:space="preserve">TRAM, Inc. </t>
  </si>
  <si>
    <t>guest</t>
  </si>
  <si>
    <t>NEW1</t>
  </si>
  <si>
    <t>Black</t>
  </si>
  <si>
    <t>#17</t>
  </si>
  <si>
    <t>#12,14</t>
  </si>
  <si>
    <t>#8</t>
  </si>
  <si>
    <t>#6</t>
  </si>
  <si>
    <t>#3</t>
  </si>
  <si>
    <t>ball</t>
  </si>
  <si>
    <t>noble</t>
  </si>
  <si>
    <t>birdy #11</t>
  </si>
  <si>
    <t>$61 UMA</t>
  </si>
  <si>
    <t>$20 best gross</t>
  </si>
  <si>
    <t>birdy #7</t>
  </si>
  <si>
    <t>fumi &amp; $61 UMA</t>
  </si>
  <si>
    <t>2015年　ミシガン会　スコア集計表</t>
  </si>
  <si>
    <t>G-12</t>
  </si>
  <si>
    <t>年度途中でのHDCP変更（付与）</t>
  </si>
  <si>
    <t>新会員</t>
  </si>
  <si>
    <t>前シーズンまでのゲスト参加を含む直近2回以上（全参加スコアを対象）の平均スコアから72を引いて0.65掛け。</t>
  </si>
  <si>
    <t>優勝者</t>
  </si>
  <si>
    <t>アンダー数の1/2を現状HDCPからマイナスし、更に2割マイナス</t>
  </si>
  <si>
    <t>準優勝者</t>
  </si>
  <si>
    <t>アンダー数の1/2を現状HDCPからマイナスし、更に1割マイナス</t>
  </si>
  <si>
    <t>3位入賞者</t>
  </si>
  <si>
    <t>アンダー数の1/2を現状HDCPからマイナスし、更に0.5割マイナス</t>
  </si>
  <si>
    <t>20</t>
  </si>
  <si>
    <t>Higashi</t>
  </si>
  <si>
    <t>東 義和</t>
  </si>
  <si>
    <t>Mitsumi Electronic Corp</t>
  </si>
  <si>
    <t>NEW2</t>
  </si>
  <si>
    <r>
      <rPr>
        <b/>
        <sz val="11"/>
        <rFont val="Arial"/>
        <family val="2"/>
      </rPr>
      <t>新</t>
    </r>
    <r>
      <rPr>
        <b/>
        <sz val="11"/>
        <rFont val="Arial Narrow"/>
        <family val="2"/>
      </rPr>
      <t>HC</t>
    </r>
  </si>
  <si>
    <r>
      <rPr>
        <b/>
        <sz val="11"/>
        <rFont val="Arial"/>
        <family val="2"/>
      </rPr>
      <t>ニアピン</t>
    </r>
  </si>
  <si>
    <r>
      <rPr>
        <b/>
        <sz val="11"/>
        <rFont val="Arial"/>
        <family val="2"/>
      </rPr>
      <t>ドラコン</t>
    </r>
  </si>
  <si>
    <r>
      <rPr>
        <b/>
        <sz val="11"/>
        <rFont val="Arial"/>
        <family val="2"/>
      </rPr>
      <t>ベスグロ</t>
    </r>
  </si>
  <si>
    <t>G.C. pnt</t>
  </si>
  <si>
    <t>5月度月例会集計</t>
  </si>
  <si>
    <t>#8,11,13,15</t>
  </si>
  <si>
    <t>#14</t>
  </si>
  <si>
    <t>#5</t>
  </si>
  <si>
    <t>#14,18</t>
  </si>
  <si>
    <t>#11</t>
  </si>
  <si>
    <t>#12</t>
  </si>
  <si>
    <t>#6,14</t>
  </si>
  <si>
    <t>#15</t>
  </si>
  <si>
    <t>8,6</t>
  </si>
  <si>
    <t>R-27</t>
  </si>
  <si>
    <t>R-32</t>
  </si>
  <si>
    <t>19</t>
  </si>
  <si>
    <t>6月度月例会集計</t>
  </si>
  <si>
    <t>名簿番号</t>
  </si>
  <si>
    <t>Last Name</t>
  </si>
  <si>
    <t>First Name</t>
  </si>
  <si>
    <r>
      <t>4</t>
    </r>
    <r>
      <rPr>
        <b/>
        <sz val="11"/>
        <color indexed="8"/>
        <rFont val="Calibri"/>
        <family val="2"/>
      </rPr>
      <t>月度</t>
    </r>
  </si>
  <si>
    <r>
      <t>5</t>
    </r>
    <r>
      <rPr>
        <b/>
        <sz val="11"/>
        <color indexed="8"/>
        <rFont val="Calibri"/>
        <family val="2"/>
      </rPr>
      <t>月度</t>
    </r>
  </si>
  <si>
    <t>Tatsuya</t>
  </si>
  <si>
    <t>Nissan Technical Center North America, Inc.</t>
  </si>
  <si>
    <t>Daiichi Seiko America</t>
  </si>
  <si>
    <t>Tatenami</t>
  </si>
  <si>
    <t>Masahiro</t>
  </si>
  <si>
    <t>TOYOTA BOSHOKU AMERICA</t>
  </si>
  <si>
    <t>7月度月例会集計</t>
  </si>
  <si>
    <t>そうすると、結果の入力がスムーズにできます。</t>
  </si>
  <si>
    <t>細かい所は、当日指南いたします。</t>
  </si>
  <si>
    <t>31555 West Fourteen Mile Road, Suite200,</t>
  </si>
  <si>
    <t>Farmington Hills, MI 48334</t>
  </si>
  <si>
    <t xml:space="preserve"> </t>
  </si>
  <si>
    <t>Phone: 1-248-538-9400 (EXT;103)</t>
  </si>
  <si>
    <t>Fax: 1-248-538-9403</t>
  </si>
  <si>
    <t>Mobile: 1-248-305-0293</t>
  </si>
  <si>
    <t>Tonyどの、</t>
  </si>
  <si>
    <t>PC持参ありがとうございます。</t>
  </si>
  <si>
    <t>C列に組を入力してください。</t>
  </si>
  <si>
    <t>その後B4からS31を選択して、C列で昇順並べ替えをして下さい。</t>
  </si>
  <si>
    <t>参加者全員の入力が終わったら、L列とH列で昇順並べ替えをすると順位順に並びます。</t>
  </si>
  <si>
    <t>最終的に、S列を昇順で並び替えると（この場合は、A列からS列までを選択）、年間集計にデータを貼るのに便利です。</t>
  </si>
  <si>
    <t>並べ替えの際、常にB列（最後だけA列から）からS列までを選択するのがポイントです。</t>
  </si>
  <si>
    <t>Takahiro MAEDA (前田 隆弘)</t>
  </si>
  <si>
    <t>Maehata</t>
  </si>
  <si>
    <t>Papa</t>
  </si>
  <si>
    <t>*23</t>
  </si>
  <si>
    <t>#1</t>
  </si>
  <si>
    <t>#5,10</t>
  </si>
  <si>
    <t>#16,5</t>
  </si>
  <si>
    <t>#4,13</t>
  </si>
  <si>
    <t>-----</t>
  </si>
  <si>
    <t>当日キャンセル会費徴収の事</t>
  </si>
  <si>
    <t>7</t>
  </si>
  <si>
    <t>16</t>
  </si>
  <si>
    <t>8月度月例会集計</t>
  </si>
  <si>
    <t>Endo</t>
  </si>
  <si>
    <t>Makoto</t>
  </si>
  <si>
    <t>Kameda</t>
  </si>
  <si>
    <t>Yosuke</t>
  </si>
  <si>
    <t>KDDI America Inc</t>
  </si>
  <si>
    <t>Yoshiazu</t>
  </si>
  <si>
    <t>Yoshikazu</t>
  </si>
  <si>
    <t>36</t>
  </si>
  <si>
    <t>Hishinuma</t>
  </si>
  <si>
    <t>Takashi</t>
  </si>
  <si>
    <t>Tachibana</t>
  </si>
  <si>
    <t>Masao</t>
  </si>
  <si>
    <t>Actus Consulting Group Inc</t>
  </si>
  <si>
    <t>Plex</t>
  </si>
  <si>
    <t>Dai-Ichi Seiko America</t>
  </si>
  <si>
    <t>Fujii</t>
  </si>
  <si>
    <t>Dai Ichi Seiko America</t>
  </si>
  <si>
    <t>Ishii</t>
  </si>
  <si>
    <t>Miki</t>
  </si>
  <si>
    <t>9,11,13</t>
  </si>
  <si>
    <t>5,13</t>
  </si>
  <si>
    <t>3,6</t>
  </si>
  <si>
    <t>5,8</t>
  </si>
  <si>
    <t>3,14</t>
  </si>
  <si>
    <t>FG Round Ticket</t>
  </si>
  <si>
    <t>FG $20 Certificate</t>
  </si>
  <si>
    <t>飛び賞</t>
  </si>
  <si>
    <t>（女性2位）</t>
  </si>
  <si>
    <t>？</t>
  </si>
  <si>
    <t>　</t>
  </si>
  <si>
    <t>Fumi</t>
  </si>
  <si>
    <t>#9,11,13</t>
  </si>
  <si>
    <t>#13</t>
  </si>
  <si>
    <t>#5,13</t>
  </si>
  <si>
    <t>#3,6</t>
  </si>
  <si>
    <t>#5,8</t>
  </si>
  <si>
    <t>#3,14</t>
  </si>
  <si>
    <t>4</t>
  </si>
  <si>
    <t>19,15</t>
  </si>
  <si>
    <t>21,19</t>
  </si>
  <si>
    <t>24</t>
  </si>
  <si>
    <t>18</t>
  </si>
  <si>
    <t>Tominaga</t>
  </si>
  <si>
    <t>Shoichi</t>
  </si>
  <si>
    <t>Idemitsu Lubricants America Corporation</t>
  </si>
  <si>
    <t xml:space="preserve">Kikuchi </t>
  </si>
  <si>
    <t>Yoshie</t>
  </si>
  <si>
    <t>PLEX SYSTEMS</t>
  </si>
  <si>
    <t>H.C.</t>
  </si>
  <si>
    <t>Nakamura</t>
  </si>
  <si>
    <t>Setsuo</t>
  </si>
  <si>
    <t>Tokunaga</t>
  </si>
  <si>
    <t>Miyuki</t>
  </si>
  <si>
    <t>Naito</t>
  </si>
  <si>
    <t>Saya</t>
  </si>
  <si>
    <t>Kobayashi</t>
  </si>
  <si>
    <t>Mitsuru</t>
  </si>
  <si>
    <t>Harison-Toshiba Lighting USA</t>
  </si>
  <si>
    <t>Midori</t>
  </si>
  <si>
    <t xml:space="preserve">Watanabe </t>
  </si>
  <si>
    <t>Kazuo</t>
  </si>
  <si>
    <t>9月度月例会集計</t>
  </si>
  <si>
    <t>13,17</t>
  </si>
  <si>
    <t>GF賞</t>
  </si>
  <si>
    <t>13,14,10</t>
  </si>
  <si>
    <t>20,16</t>
  </si>
  <si>
    <t>20, 21</t>
  </si>
  <si>
    <t>#9,17</t>
  </si>
  <si>
    <t>#13,17</t>
  </si>
  <si>
    <t>#8,12</t>
  </si>
  <si>
    <t>#16</t>
  </si>
  <si>
    <t>#7,11</t>
  </si>
  <si>
    <t>#9</t>
  </si>
  <si>
    <t>Fumi賞</t>
  </si>
  <si>
    <t>13</t>
  </si>
  <si>
    <t>順位</t>
  </si>
  <si>
    <t>member</t>
  </si>
  <si>
    <t>組</t>
  </si>
  <si>
    <t>Tee</t>
  </si>
  <si>
    <t>OUT</t>
  </si>
  <si>
    <t>IN</t>
  </si>
  <si>
    <t>GROSS</t>
  </si>
  <si>
    <t>NET</t>
  </si>
  <si>
    <t>10月度月例会集計</t>
  </si>
  <si>
    <t>Yocji</t>
  </si>
  <si>
    <t>#5,9,18</t>
  </si>
  <si>
    <t>#12,13</t>
  </si>
  <si>
    <t>#2</t>
  </si>
  <si>
    <t>20位</t>
  </si>
  <si>
    <t>15位</t>
  </si>
  <si>
    <t>10位</t>
  </si>
  <si>
    <t>BB賞</t>
  </si>
  <si>
    <r>
      <t>2</t>
    </r>
    <r>
      <rPr>
        <sz val="11"/>
        <color theme="1"/>
        <rFont val="ＭＳ Ｐゴシック"/>
        <family val="3"/>
        <charset val="128"/>
        <scheme val="minor"/>
      </rPr>
      <t>位</t>
    </r>
  </si>
  <si>
    <r>
      <t>3</t>
    </r>
    <r>
      <rPr>
        <sz val="11"/>
        <color theme="1"/>
        <rFont val="ＭＳ Ｐゴシック"/>
        <family val="3"/>
        <charset val="128"/>
        <scheme val="minor"/>
      </rPr>
      <t>位</t>
    </r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</si>
  <si>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</si>
  <si>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t>6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</si>
  <si>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7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</si>
  <si>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8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</si>
  <si>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9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</si>
  <si>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t>10</t>
    </r>
    <r>
      <rPr>
        <sz val="11"/>
        <color theme="1"/>
        <rFont val="ＭＳ Ｐゴシック"/>
        <family val="3"/>
        <charset val="128"/>
        <scheme val="minor"/>
      </rPr>
      <t>月度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</si>
  <si>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</si>
  <si>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Note</t>
    <phoneticPr fontId="2"/>
  </si>
  <si>
    <t>HC</t>
    <phoneticPr fontId="3"/>
  </si>
  <si>
    <t>16,18,17</t>
  </si>
  <si>
    <t>20, 14</t>
  </si>
  <si>
    <t>26</t>
  </si>
  <si>
    <t>順位</t>
    <rPh sb="0" eb="2">
      <t>ジュンイ</t>
    </rPh>
    <phoneticPr fontId="87"/>
  </si>
  <si>
    <t>名前</t>
    <rPh sb="0" eb="2">
      <t>ナマエ</t>
    </rPh>
    <phoneticPr fontId="87"/>
  </si>
  <si>
    <t>獲得点</t>
    <rPh sb="0" eb="2">
      <t>カクトク</t>
    </rPh>
    <rPh sb="2" eb="3">
      <t>テン</t>
    </rPh>
    <phoneticPr fontId="87"/>
  </si>
  <si>
    <t>Shinichi Nishizawa</t>
    <phoneticPr fontId="87"/>
  </si>
  <si>
    <t>Narimitsu Hayashi</t>
    <phoneticPr fontId="87"/>
  </si>
  <si>
    <t>Toshiyuki Shinotsuka</t>
    <phoneticPr fontId="87"/>
  </si>
  <si>
    <t>Yoshimine Sekihisa</t>
    <phoneticPr fontId="87"/>
  </si>
  <si>
    <t>Yasuhiko Hayashi</t>
    <phoneticPr fontId="87"/>
  </si>
  <si>
    <t>優勝</t>
    <rPh sb="0" eb="2">
      <t>ユウショウ</t>
    </rPh>
    <phoneticPr fontId="87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</si>
</sst>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76" formatCode="#,##0;\-#,##0;&quot;-&quot;"/>
    <numFmt numFmtId="177" formatCode="0.000_)"/>
    <numFmt numFmtId="178" formatCode="#,##0.0_);[Red]\(#,##0.0\)"/>
    <numFmt numFmtId="179" formatCode="0.00_)"/>
    <numFmt numFmtId="180" formatCode="0.0"/>
  </numFmts>
  <fonts count="91">
    <font>
      <sz val="11"/>
      <color theme="1"/>
      <name val="ＭＳ Ｐゴシック"/>
      <family val="3"/>
      <charset val="128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4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4"/>
      <name val="ＭＳ Ｐゴシック"/>
      <family val="3"/>
      <charset val="128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10"/>
      <color indexed="8"/>
      <name val="Arial Narrow"/>
      <family val="2"/>
    </font>
    <font>
      <sz val="11"/>
      <name val="ＭＳ Ｐゴシック"/>
      <family val="3"/>
      <charset val="128"/>
    </font>
    <font>
      <sz val="8"/>
      <color indexed="8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Calibri"/>
      <family val="2"/>
    </font>
    <font>
      <sz val="11"/>
      <color indexed="10"/>
      <name val="Arial"/>
      <family val="2"/>
    </font>
    <font>
      <b/>
      <sz val="11"/>
      <color indexed="8"/>
      <name val="Calibri"/>
      <family val="2"/>
    </font>
    <font>
      <b/>
      <strike/>
      <sz val="16"/>
      <color indexed="10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Calibri"/>
      <family val="3"/>
      <charset val="128"/>
    </font>
    <font>
      <sz val="11"/>
      <color indexed="10"/>
      <name val="Calibri"/>
      <family val="3"/>
      <charset val="128"/>
    </font>
    <font>
      <sz val="11"/>
      <color indexed="12"/>
      <name val="Arial"/>
      <family val="2"/>
    </font>
    <font>
      <sz val="12"/>
      <color indexed="12"/>
      <name val="Arial"/>
      <family val="2"/>
    </font>
    <font>
      <b/>
      <sz val="16"/>
      <color rgb="FFFF000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6" fontId="30" fillId="0" borderId="0" applyFill="0" applyBorder="0" applyAlignment="0"/>
    <xf numFmtId="177" fontId="31" fillId="0" borderId="0"/>
    <xf numFmtId="177" fontId="31" fillId="0" borderId="0"/>
    <xf numFmtId="177" fontId="31" fillId="0" borderId="0"/>
    <xf numFmtId="177" fontId="31" fillId="0" borderId="0"/>
    <xf numFmtId="177" fontId="31" fillId="0" borderId="0"/>
    <xf numFmtId="177" fontId="31" fillId="0" borderId="0"/>
    <xf numFmtId="177" fontId="31" fillId="0" borderId="0"/>
    <xf numFmtId="177" fontId="31" fillId="0" borderId="0"/>
    <xf numFmtId="178" fontId="32" fillId="23" borderId="0" applyFont="0" applyBorder="0"/>
    <xf numFmtId="38" fontId="33" fillId="23" borderId="0" applyNumberFormat="0" applyBorder="0" applyAlignment="0" applyProtection="0"/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0" fontId="33" fillId="24" borderId="5" applyNumberFormat="0" applyBorder="0" applyAlignment="0" applyProtection="0"/>
    <xf numFmtId="37" fontId="35" fillId="0" borderId="0"/>
    <xf numFmtId="179" fontId="36" fillId="0" borderId="0"/>
    <xf numFmtId="0" fontId="17" fillId="0" borderId="0"/>
    <xf numFmtId="10" fontId="37" fillId="0" borderId="0" applyFont="0" applyFill="0" applyBorder="0" applyAlignment="0" applyProtection="0"/>
    <xf numFmtId="0" fontId="38" fillId="0" borderId="9" applyFont="0" applyBorder="0" applyAlignment="0">
      <alignment horizontal="right"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1" borderId="2" applyNumberFormat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7" fillId="4" borderId="7" applyNumberFormat="0" applyFont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3" borderId="1" applyNumberFormat="0" applyAlignment="0" applyProtection="0">
      <alignment vertical="center"/>
    </xf>
    <xf numFmtId="0" fontId="45" fillId="10" borderId="8" applyNumberFormat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7" fillId="0" borderId="0"/>
    <xf numFmtId="0" fontId="47" fillId="0" borderId="0"/>
    <xf numFmtId="0" fontId="28" fillId="0" borderId="0"/>
    <xf numFmtId="0" fontId="28" fillId="0" borderId="0"/>
    <xf numFmtId="0" fontId="17" fillId="0" borderId="0"/>
    <xf numFmtId="0" fontId="17" fillId="0" borderId="0"/>
    <xf numFmtId="0" fontId="48" fillId="6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</cellStyleXfs>
  <cellXfs count="343">
    <xf numFmtId="0" fontId="0" fillId="0" borderId="0" xfId="0">
      <alignment vertical="center"/>
    </xf>
    <xf numFmtId="49" fontId="1" fillId="26" borderId="14" xfId="0" applyNumberFormat="1" applyFont="1" applyFill="1" applyBorder="1" applyAlignment="1">
      <alignment horizontal="center" vertical="center"/>
    </xf>
    <xf numFmtId="49" fontId="1" fillId="26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shrinkToFit="1"/>
    </xf>
    <xf numFmtId="0" fontId="5" fillId="27" borderId="5" xfId="0" applyFont="1" applyFill="1" applyBorder="1" applyAlignment="1">
      <alignment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27" borderId="5" xfId="0" applyFont="1" applyFill="1" applyBorder="1" applyAlignment="1">
      <alignment vertical="center"/>
    </xf>
    <xf numFmtId="49" fontId="7" fillId="0" borderId="15" xfId="32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32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5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0" fillId="28" borderId="0" xfId="0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29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30" borderId="0" xfId="0" applyFont="1" applyFill="1" applyBorder="1" applyAlignment="1">
      <alignment vertical="center"/>
    </xf>
    <xf numFmtId="0" fontId="10" fillId="31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5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5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1" fillId="29" borderId="16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/>
    </xf>
    <xf numFmtId="0" fontId="11" fillId="29" borderId="5" xfId="0" applyFont="1" applyFill="1" applyBorder="1" applyAlignment="1">
      <alignment horizontal="center" vertical="center" wrapText="1"/>
    </xf>
    <xf numFmtId="0" fontId="11" fillId="29" borderId="17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/>
    </xf>
    <xf numFmtId="0" fontId="12" fillId="29" borderId="17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2" fillId="28" borderId="16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/>
    </xf>
    <xf numFmtId="0" fontId="12" fillId="28" borderId="17" xfId="0" applyFont="1" applyFill="1" applyBorder="1" applyAlignment="1">
      <alignment horizontal="center" vertical="center"/>
    </xf>
    <xf numFmtId="0" fontId="12" fillId="31" borderId="16" xfId="0" applyFont="1" applyFill="1" applyBorder="1" applyAlignment="1">
      <alignment horizontal="center" vertical="center"/>
    </xf>
    <xf numFmtId="0" fontId="12" fillId="31" borderId="5" xfId="0" applyFont="1" applyFill="1" applyBorder="1" applyAlignment="1">
      <alignment horizontal="center" vertical="center"/>
    </xf>
    <xf numFmtId="0" fontId="12" fillId="31" borderId="17" xfId="0" applyFont="1" applyFill="1" applyBorder="1" applyAlignment="1">
      <alignment horizontal="center" vertical="center"/>
    </xf>
    <xf numFmtId="0" fontId="12" fillId="30" borderId="16" xfId="0" applyFont="1" applyFill="1" applyBorder="1" applyAlignment="1">
      <alignment horizontal="center" vertical="center"/>
    </xf>
    <xf numFmtId="0" fontId="12" fillId="30" borderId="5" xfId="0" applyFont="1" applyFill="1" applyBorder="1" applyAlignment="1">
      <alignment horizontal="center" vertical="center"/>
    </xf>
    <xf numFmtId="0" fontId="12" fillId="30" borderId="17" xfId="0" applyFont="1" applyFill="1" applyBorder="1" applyAlignment="1">
      <alignment horizontal="center" vertical="center"/>
    </xf>
    <xf numFmtId="0" fontId="25" fillId="0" borderId="5" xfId="0" applyFont="1" applyBorder="1">
      <alignment vertical="center"/>
    </xf>
    <xf numFmtId="49" fontId="4" fillId="26" borderId="19" xfId="0" applyNumberFormat="1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0" fillId="30" borderId="16" xfId="0" applyFont="1" applyFill="1" applyBorder="1" applyAlignment="1">
      <alignment horizontal="center" vertical="center"/>
    </xf>
    <xf numFmtId="0" fontId="10" fillId="30" borderId="5" xfId="0" applyFont="1" applyFill="1" applyBorder="1" applyAlignment="1">
      <alignment horizontal="center" vertical="center"/>
    </xf>
    <xf numFmtId="0" fontId="5" fillId="23" borderId="5" xfId="0" applyFont="1" applyFill="1" applyBorder="1" applyAlignment="1">
      <alignment vertical="center" shrinkToFit="1"/>
    </xf>
    <xf numFmtId="49" fontId="7" fillId="23" borderId="5" xfId="0" applyNumberFormat="1" applyFont="1" applyFill="1" applyBorder="1" applyAlignment="1">
      <alignment horizontal="center" vertical="center"/>
    </xf>
    <xf numFmtId="0" fontId="5" fillId="23" borderId="15" xfId="0" applyFont="1" applyFill="1" applyBorder="1" applyAlignment="1">
      <alignment vertical="center" shrinkToFit="1"/>
    </xf>
    <xf numFmtId="0" fontId="26" fillId="0" borderId="5" xfId="0" applyFont="1" applyBorder="1" applyAlignment="1">
      <alignment horizontal="center" vertical="center"/>
    </xf>
    <xf numFmtId="0" fontId="16" fillId="27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10" fillId="31" borderId="16" xfId="0" applyFont="1" applyFill="1" applyBorder="1" applyAlignment="1">
      <alignment horizontal="center" vertical="center"/>
    </xf>
    <xf numFmtId="0" fontId="10" fillId="31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49" fontId="7" fillId="23" borderId="15" xfId="0" applyNumberFormat="1" applyFont="1" applyFill="1" applyBorder="1" applyAlignment="1">
      <alignment horizontal="center" vertical="center"/>
    </xf>
    <xf numFmtId="0" fontId="14" fillId="23" borderId="0" xfId="0" applyFont="1" applyFill="1">
      <alignment vertical="center"/>
    </xf>
    <xf numFmtId="0" fontId="7" fillId="23" borderId="5" xfId="0" applyFont="1" applyFill="1" applyBorder="1" applyAlignment="1">
      <alignment horizontal="center" vertical="center"/>
    </xf>
    <xf numFmtId="0" fontId="5" fillId="23" borderId="14" xfId="0" applyFont="1" applyFill="1" applyBorder="1" applyAlignment="1"/>
    <xf numFmtId="0" fontId="7" fillId="23" borderId="14" xfId="0" applyFont="1" applyFill="1" applyBorder="1" applyAlignment="1">
      <alignment horizontal="center" vertical="center"/>
    </xf>
    <xf numFmtId="0" fontId="5" fillId="23" borderId="15" xfId="0" applyFont="1" applyFill="1" applyBorder="1" applyAlignment="1"/>
    <xf numFmtId="180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0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58" fillId="0" borderId="0" xfId="0" applyFo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0" xfId="0" applyFill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1" fillId="32" borderId="17" xfId="0" applyFont="1" applyFill="1" applyBorder="1" applyAlignment="1">
      <alignment horizontal="center" vertical="center" wrapText="1"/>
    </xf>
    <xf numFmtId="0" fontId="12" fillId="32" borderId="17" xfId="0" applyFont="1" applyFill="1" applyBorder="1" applyAlignment="1">
      <alignment horizontal="center" vertical="center"/>
    </xf>
    <xf numFmtId="0" fontId="11" fillId="32" borderId="5" xfId="0" applyFont="1" applyFill="1" applyBorder="1" applyAlignment="1">
      <alignment horizontal="center" vertical="center"/>
    </xf>
    <xf numFmtId="0" fontId="12" fillId="32" borderId="5" xfId="0" applyFont="1" applyFill="1" applyBorder="1" applyAlignment="1">
      <alignment horizontal="center" vertical="center"/>
    </xf>
    <xf numFmtId="0" fontId="10" fillId="32" borderId="5" xfId="0" applyFont="1" applyFill="1" applyBorder="1" applyAlignment="1">
      <alignment horizontal="center" vertical="center"/>
    </xf>
    <xf numFmtId="0" fontId="0" fillId="32" borderId="0" xfId="0" applyFill="1" applyAlignment="1">
      <alignment horizontal="center" vertical="center"/>
    </xf>
    <xf numFmtId="180" fontId="9" fillId="32" borderId="0" xfId="0" applyNumberFormat="1" applyFont="1" applyFill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6" fillId="32" borderId="5" xfId="0" applyFont="1" applyFill="1" applyBorder="1" applyAlignment="1">
      <alignment horizontal="center" vertical="center"/>
    </xf>
    <xf numFmtId="0" fontId="0" fillId="32" borderId="5" xfId="0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3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27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/>
    </xf>
    <xf numFmtId="0" fontId="10" fillId="27" borderId="5" xfId="0" applyFont="1" applyFill="1" applyBorder="1" applyAlignment="1">
      <alignment vertical="center"/>
    </xf>
    <xf numFmtId="0" fontId="12" fillId="28" borderId="0" xfId="0" applyFont="1" applyFill="1" applyBorder="1" applyAlignment="1">
      <alignment vertical="center"/>
    </xf>
    <xf numFmtId="0" fontId="10" fillId="29" borderId="5" xfId="0" applyFont="1" applyFill="1" applyBorder="1" applyAlignment="1">
      <alignment vertical="center" shrinkToFit="1"/>
    </xf>
    <xf numFmtId="0" fontId="12" fillId="27" borderId="16" xfId="0" applyFont="1" applyFill="1" applyBorder="1" applyAlignment="1">
      <alignment horizontal="center" vertical="center"/>
    </xf>
    <xf numFmtId="0" fontId="12" fillId="27" borderId="5" xfId="0" applyFont="1" applyFill="1" applyBorder="1" applyAlignment="1">
      <alignment horizontal="center" vertical="center"/>
    </xf>
    <xf numFmtId="0" fontId="12" fillId="27" borderId="17" xfId="0" applyFont="1" applyFill="1" applyBorder="1" applyAlignment="1">
      <alignment horizontal="center" vertical="center"/>
    </xf>
    <xf numFmtId="0" fontId="12" fillId="27" borderId="0" xfId="0" applyFont="1" applyFill="1" applyBorder="1" applyAlignment="1">
      <alignment vertical="center"/>
    </xf>
    <xf numFmtId="0" fontId="12" fillId="0" borderId="0" xfId="0" quotePrefix="1" applyFont="1" applyFill="1" applyBorder="1" applyAlignment="1">
      <alignment vertical="center"/>
    </xf>
    <xf numFmtId="0" fontId="10" fillId="28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62" fillId="0" borderId="0" xfId="0" quotePrefix="1" applyFont="1" applyFill="1" applyBorder="1" applyAlignment="1">
      <alignment vertical="center"/>
    </xf>
    <xf numFmtId="0" fontId="12" fillId="0" borderId="5" xfId="0" applyFont="1" applyBorder="1" applyAlignment="1"/>
    <xf numFmtId="0" fontId="12" fillId="0" borderId="14" xfId="0" applyFont="1" applyBorder="1" applyAlignment="1"/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31" borderId="0" xfId="0" applyFont="1" applyFill="1" applyBorder="1" applyAlignment="1">
      <alignment horizontal="center" vertical="center"/>
    </xf>
    <xf numFmtId="0" fontId="16" fillId="31" borderId="5" xfId="0" applyFont="1" applyFill="1" applyBorder="1" applyAlignment="1">
      <alignment horizontal="center" vertical="center"/>
    </xf>
    <xf numFmtId="0" fontId="9" fillId="31" borderId="5" xfId="0" applyFont="1" applyFill="1" applyBorder="1" applyAlignment="1">
      <alignment horizontal="center" vertical="center" shrinkToFit="1"/>
    </xf>
    <xf numFmtId="0" fontId="66" fillId="0" borderId="0" xfId="0" applyFont="1" applyAlignment="1">
      <alignment vertical="center"/>
    </xf>
    <xf numFmtId="0" fontId="22" fillId="31" borderId="0" xfId="0" applyNumberFormat="1" applyFont="1" applyFill="1" applyBorder="1" applyAlignment="1">
      <alignment horizontal="center" vertical="center" shrinkToFit="1"/>
    </xf>
    <xf numFmtId="0" fontId="21" fillId="31" borderId="0" xfId="0" applyFont="1" applyFill="1" applyBorder="1" applyAlignment="1">
      <alignment horizontal="center" vertical="center"/>
    </xf>
    <xf numFmtId="0" fontId="22" fillId="31" borderId="0" xfId="0" applyFont="1" applyFill="1" applyBorder="1" applyAlignment="1">
      <alignment horizontal="center" vertical="center" shrinkToFit="1"/>
    </xf>
    <xf numFmtId="0" fontId="0" fillId="31" borderId="5" xfId="0" applyFill="1" applyBorder="1" applyAlignment="1">
      <alignment horizontal="center" vertical="center"/>
    </xf>
    <xf numFmtId="0" fontId="67" fillId="0" borderId="5" xfId="0" applyFont="1" applyFill="1" applyBorder="1" applyAlignment="1">
      <alignment vertical="center"/>
    </xf>
    <xf numFmtId="0" fontId="0" fillId="31" borderId="5" xfId="0" applyFill="1" applyBorder="1">
      <alignment vertical="center"/>
    </xf>
    <xf numFmtId="0" fontId="67" fillId="31" borderId="5" xfId="0" applyFont="1" applyFill="1" applyBorder="1" applyAlignment="1">
      <alignment vertical="center"/>
    </xf>
    <xf numFmtId="0" fontId="67" fillId="31" borderId="5" xfId="0" applyFont="1" applyFill="1" applyBorder="1" applyAlignment="1">
      <alignment vertical="center" shrinkToFit="1"/>
    </xf>
    <xf numFmtId="6" fontId="0" fillId="0" borderId="0" xfId="0" applyNumberFormat="1">
      <alignment vertical="center"/>
    </xf>
    <xf numFmtId="0" fontId="68" fillId="0" borderId="0" xfId="0" applyFont="1">
      <alignment vertical="center"/>
    </xf>
    <xf numFmtId="0" fontId="69" fillId="0" borderId="5" xfId="0" applyFont="1" applyFill="1" applyBorder="1" applyAlignment="1">
      <alignment horizontal="center" vertical="center"/>
    </xf>
    <xf numFmtId="0" fontId="9" fillId="33" borderId="5" xfId="0" applyFont="1" applyFill="1" applyBorder="1" applyAlignment="1">
      <alignment horizontal="center" vertical="center" shrinkToFit="1"/>
    </xf>
    <xf numFmtId="0" fontId="9" fillId="27" borderId="5" xfId="0" applyFont="1" applyFill="1" applyBorder="1" applyAlignment="1">
      <alignment horizontal="center" vertical="center" shrinkToFit="1"/>
    </xf>
    <xf numFmtId="0" fontId="9" fillId="34" borderId="5" xfId="0" applyFont="1" applyFill="1" applyBorder="1" applyAlignment="1">
      <alignment horizontal="center" vertical="center" shrinkToFit="1"/>
    </xf>
    <xf numFmtId="49" fontId="7" fillId="31" borderId="5" xfId="0" applyNumberFormat="1" applyFont="1" applyFill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32" borderId="5" xfId="0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72" fillId="0" borderId="16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2" borderId="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24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31" borderId="0" xfId="0" applyFont="1" applyFill="1" applyAlignment="1">
      <alignment horizontal="center" vertical="center"/>
    </xf>
    <xf numFmtId="0" fontId="9" fillId="31" borderId="5" xfId="0" applyFont="1" applyFill="1" applyBorder="1" applyAlignment="1">
      <alignment vertical="center" shrinkToFit="1"/>
    </xf>
    <xf numFmtId="0" fontId="66" fillId="0" borderId="21" xfId="0" applyFont="1" applyFill="1" applyBorder="1" applyAlignment="1">
      <alignment horizontal="center" vertical="center"/>
    </xf>
    <xf numFmtId="0" fontId="68" fillId="0" borderId="21" xfId="0" applyFont="1" applyFill="1" applyBorder="1" applyAlignment="1">
      <alignment horizontal="center" vertical="center"/>
    </xf>
    <xf numFmtId="0" fontId="68" fillId="0" borderId="21" xfId="0" applyFont="1" applyFill="1" applyBorder="1">
      <alignment vertical="center"/>
    </xf>
    <xf numFmtId="0" fontId="71" fillId="27" borderId="5" xfId="0" applyFont="1" applyFill="1" applyBorder="1" applyAlignment="1">
      <alignment horizontal="center" vertical="center"/>
    </xf>
    <xf numFmtId="0" fontId="74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49" fontId="74" fillId="0" borderId="5" xfId="0" applyNumberFormat="1" applyFont="1" applyFill="1" applyBorder="1" applyAlignment="1">
      <alignment horizontal="center" vertical="center"/>
    </xf>
    <xf numFmtId="49" fontId="74" fillId="0" borderId="5" xfId="32" applyNumberFormat="1" applyFont="1" applyFill="1" applyBorder="1" applyAlignment="1" applyProtection="1">
      <alignment horizontal="center" vertical="center"/>
    </xf>
    <xf numFmtId="0" fontId="67" fillId="0" borderId="5" xfId="0" applyFont="1" applyFill="1" applyBorder="1" applyAlignment="1">
      <alignment vertical="center" shrinkToFit="1"/>
    </xf>
    <xf numFmtId="0" fontId="0" fillId="31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0" fontId="10" fillId="30" borderId="0" xfId="0" applyFont="1" applyFill="1" applyBorder="1" applyAlignment="1">
      <alignment horizontal="center" vertical="center"/>
    </xf>
    <xf numFmtId="0" fontId="10" fillId="31" borderId="0" xfId="0" applyFont="1" applyFill="1" applyBorder="1" applyAlignment="1">
      <alignment horizontal="center" vertical="center"/>
    </xf>
    <xf numFmtId="0" fontId="5" fillId="35" borderId="5" xfId="0" applyFont="1" applyFill="1" applyBorder="1" applyAlignment="1"/>
    <xf numFmtId="0" fontId="7" fillId="35" borderId="5" xfId="0" applyFont="1" applyFill="1" applyBorder="1" applyAlignment="1">
      <alignment horizontal="center" vertical="center"/>
    </xf>
    <xf numFmtId="49" fontId="7" fillId="35" borderId="5" xfId="0" applyNumberFormat="1" applyFont="1" applyFill="1" applyBorder="1" applyAlignment="1">
      <alignment horizontal="center" vertical="center"/>
    </xf>
    <xf numFmtId="0" fontId="21" fillId="31" borderId="5" xfId="0" applyNumberFormat="1" applyFont="1" applyFill="1" applyBorder="1" applyAlignment="1">
      <alignment horizontal="center" vertical="center" shrinkToFit="1"/>
    </xf>
    <xf numFmtId="0" fontId="10" fillId="31" borderId="5" xfId="0" applyFont="1" applyFill="1" applyBorder="1" applyAlignment="1">
      <alignment vertical="center" shrinkToFit="1"/>
    </xf>
    <xf numFmtId="0" fontId="0" fillId="31" borderId="5" xfId="0" applyFont="1" applyFill="1" applyBorder="1">
      <alignment vertical="center"/>
    </xf>
    <xf numFmtId="0" fontId="2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31" borderId="5" xfId="0" quotePrefix="1" applyFont="1" applyFill="1" applyBorder="1" applyAlignment="1">
      <alignment horizontal="center" vertical="center"/>
    </xf>
    <xf numFmtId="0" fontId="75" fillId="0" borderId="21" xfId="0" applyFont="1" applyFill="1" applyBorder="1" applyAlignment="1">
      <alignment horizontal="center" vertical="center"/>
    </xf>
    <xf numFmtId="0" fontId="76" fillId="0" borderId="21" xfId="0" applyFont="1" applyFill="1" applyBorder="1" applyAlignment="1">
      <alignment horizontal="center" vertical="center"/>
    </xf>
    <xf numFmtId="0" fontId="77" fillId="0" borderId="21" xfId="0" applyFont="1" applyFill="1" applyBorder="1" applyAlignment="1">
      <alignment horizontal="center" vertical="center"/>
    </xf>
    <xf numFmtId="0" fontId="76" fillId="0" borderId="21" xfId="0" applyFont="1" applyFill="1" applyBorder="1">
      <alignment vertical="center"/>
    </xf>
    <xf numFmtId="0" fontId="76" fillId="31" borderId="21" xfId="0" applyFont="1" applyFill="1" applyBorder="1" applyAlignment="1">
      <alignment horizontal="center" vertical="center"/>
    </xf>
    <xf numFmtId="0" fontId="75" fillId="31" borderId="16" xfId="0" applyFont="1" applyFill="1" applyBorder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36" borderId="16" xfId="0" applyFont="1" applyFill="1" applyBorder="1" applyAlignment="1">
      <alignment horizontal="center" vertical="center"/>
    </xf>
    <xf numFmtId="0" fontId="10" fillId="35" borderId="16" xfId="0" applyFont="1" applyFill="1" applyBorder="1" applyAlignment="1">
      <alignment horizontal="center" vertical="center"/>
    </xf>
    <xf numFmtId="0" fontId="10" fillId="35" borderId="5" xfId="0" applyFont="1" applyFill="1" applyBorder="1" applyAlignment="1">
      <alignment horizontal="center" vertical="center"/>
    </xf>
    <xf numFmtId="0" fontId="12" fillId="35" borderId="17" xfId="0" applyFont="1" applyFill="1" applyBorder="1" applyAlignment="1">
      <alignment horizontal="center" vertical="center"/>
    </xf>
    <xf numFmtId="0" fontId="9" fillId="26" borderId="5" xfId="0" applyFont="1" applyFill="1" applyBorder="1" applyAlignment="1">
      <alignment horizontal="center" vertical="center" shrinkToFit="1"/>
    </xf>
    <xf numFmtId="0" fontId="9" fillId="37" borderId="5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/>
    </xf>
    <xf numFmtId="0" fontId="0" fillId="31" borderId="0" xfId="0" applyFill="1">
      <alignment vertical="center"/>
    </xf>
    <xf numFmtId="0" fontId="10" fillId="0" borderId="5" xfId="0" applyFont="1" applyFill="1" applyBorder="1" applyAlignment="1">
      <alignment shrinkToFit="1"/>
    </xf>
    <xf numFmtId="0" fontId="10" fillId="27" borderId="5" xfId="0" applyFont="1" applyFill="1" applyBorder="1" applyAlignment="1">
      <alignment shrinkToFit="1"/>
    </xf>
    <xf numFmtId="0" fontId="10" fillId="0" borderId="5" xfId="0" applyFont="1" applyFill="1" applyBorder="1" applyAlignment="1"/>
    <xf numFmtId="0" fontId="10" fillId="27" borderId="5" xfId="0" applyFont="1" applyFill="1" applyBorder="1" applyAlignment="1"/>
    <xf numFmtId="0" fontId="79" fillId="0" borderId="5" xfId="0" applyNumberFormat="1" applyFont="1" applyBorder="1" applyAlignment="1">
      <alignment horizontal="center" vertical="center"/>
    </xf>
    <xf numFmtId="0" fontId="71" fillId="27" borderId="14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10" fillId="0" borderId="5" xfId="0" applyFont="1" applyBorder="1" applyAlignment="1"/>
    <xf numFmtId="0" fontId="80" fillId="0" borderId="0" xfId="0" applyNumberFormat="1" applyFont="1">
      <alignment vertical="center"/>
    </xf>
    <xf numFmtId="0" fontId="72" fillId="27" borderId="14" xfId="0" applyNumberFormat="1" applyFont="1" applyFill="1" applyBorder="1" applyAlignment="1">
      <alignment horizontal="center" vertical="center"/>
    </xf>
    <xf numFmtId="0" fontId="80" fillId="0" borderId="5" xfId="0" applyNumberFormat="1" applyFont="1" applyBorder="1" applyAlignment="1">
      <alignment horizontal="center" vertical="center"/>
    </xf>
    <xf numFmtId="0" fontId="80" fillId="0" borderId="14" xfId="0" applyNumberFormat="1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shrinkToFit="1"/>
    </xf>
    <xf numFmtId="0" fontId="9" fillId="33" borderId="14" xfId="0" applyFont="1" applyFill="1" applyBorder="1" applyAlignment="1">
      <alignment horizontal="center" vertical="center" shrinkToFit="1"/>
    </xf>
    <xf numFmtId="0" fontId="21" fillId="0" borderId="14" xfId="0" applyNumberFormat="1" applyFont="1" applyFill="1" applyBorder="1" applyAlignment="1">
      <alignment horizontal="center" vertical="center" shrinkToFit="1"/>
    </xf>
    <xf numFmtId="0" fontId="10" fillId="27" borderId="14" xfId="0" applyFont="1" applyFill="1" applyBorder="1" applyAlignment="1">
      <alignment shrinkToFit="1"/>
    </xf>
    <xf numFmtId="0" fontId="10" fillId="0" borderId="19" xfId="0" applyFont="1" applyFill="1" applyBorder="1" applyAlignment="1"/>
    <xf numFmtId="0" fontId="10" fillId="31" borderId="5" xfId="0" applyFont="1" applyFill="1" applyBorder="1" applyAlignment="1">
      <alignment shrinkToFit="1"/>
    </xf>
    <xf numFmtId="0" fontId="10" fillId="27" borderId="19" xfId="0" applyFont="1" applyFill="1" applyBorder="1" applyAlignment="1"/>
    <xf numFmtId="0" fontId="10" fillId="31" borderId="5" xfId="0" applyFont="1" applyFill="1" applyBorder="1" applyAlignment="1">
      <alignment vertical="center"/>
    </xf>
    <xf numFmtId="0" fontId="9" fillId="31" borderId="5" xfId="0" applyFont="1" applyFill="1" applyBorder="1" applyAlignment="1">
      <alignment vertical="center"/>
    </xf>
    <xf numFmtId="0" fontId="82" fillId="0" borderId="5" xfId="0" applyFont="1" applyFill="1" applyBorder="1">
      <alignment vertical="center"/>
    </xf>
    <xf numFmtId="0" fontId="83" fillId="0" borderId="5" xfId="0" applyFont="1" applyFill="1" applyBorder="1">
      <alignment vertical="center"/>
    </xf>
    <xf numFmtId="0" fontId="84" fillId="0" borderId="5" xfId="0" applyFont="1" applyFill="1" applyBorder="1" applyAlignment="1">
      <alignment horizontal="center" vertical="center"/>
    </xf>
    <xf numFmtId="0" fontId="85" fillId="0" borderId="5" xfId="0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66" fillId="0" borderId="21" xfId="0" applyFont="1" applyFill="1" applyBorder="1">
      <alignment vertical="center"/>
    </xf>
    <xf numFmtId="0" fontId="10" fillId="0" borderId="19" xfId="0" applyFont="1" applyFill="1" applyBorder="1" applyAlignment="1">
      <alignment shrinkToFit="1"/>
    </xf>
    <xf numFmtId="0" fontId="10" fillId="27" borderId="19" xfId="0" applyFont="1" applyFill="1" applyBorder="1" applyAlignment="1">
      <alignment shrinkToFit="1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32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16" xfId="0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7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0" fillId="0" borderId="5" xfId="0" applyFont="1" applyBorder="1" applyAlignment="1">
      <alignment vertical="center"/>
    </xf>
    <xf numFmtId="0" fontId="28" fillId="32" borderId="0" xfId="0" applyFont="1" applyFill="1" applyAlignment="1">
      <alignment horizontal="right" vertical="center"/>
    </xf>
    <xf numFmtId="2" fontId="0" fillId="32" borderId="0" xfId="0" applyNumberFormat="1" applyFill="1" applyAlignment="1">
      <alignment vertical="center"/>
    </xf>
    <xf numFmtId="180" fontId="9" fillId="32" borderId="0" xfId="0" applyNumberFormat="1" applyFont="1" applyFill="1" applyAlignment="1">
      <alignment vertical="center"/>
    </xf>
    <xf numFmtId="0" fontId="56" fillId="39" borderId="0" xfId="0" applyFont="1" applyFill="1" applyAlignment="1">
      <alignment horizontal="center" vertical="center"/>
    </xf>
    <xf numFmtId="0" fontId="12" fillId="38" borderId="16" xfId="0" applyFont="1" applyFill="1" applyBorder="1" applyAlignment="1">
      <alignment horizontal="center" vertical="center"/>
    </xf>
    <xf numFmtId="0" fontId="10" fillId="40" borderId="5" xfId="0" applyFont="1" applyFill="1" applyBorder="1" applyAlignment="1">
      <alignment horizontal="center" vertical="center"/>
    </xf>
    <xf numFmtId="0" fontId="12" fillId="42" borderId="5" xfId="0" applyFont="1" applyFill="1" applyBorder="1" applyAlignment="1">
      <alignment horizontal="center" vertical="center"/>
    </xf>
    <xf numFmtId="0" fontId="12" fillId="41" borderId="5" xfId="0" applyFont="1" applyFill="1" applyBorder="1" applyAlignment="1">
      <alignment horizontal="center" vertical="center"/>
    </xf>
    <xf numFmtId="49" fontId="86" fillId="0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49" fontId="7" fillId="0" borderId="14" xfId="32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5" xfId="0" applyFont="1" applyFill="1" applyBorder="1" applyAlignment="1"/>
    <xf numFmtId="0" fontId="88" fillId="0" borderId="5" xfId="0" applyFont="1" applyBorder="1" applyAlignment="1">
      <alignment horizontal="center" vertical="center"/>
    </xf>
    <xf numFmtId="0" fontId="89" fillId="41" borderId="5" xfId="0" applyFont="1" applyFill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1" fillId="26" borderId="25" xfId="0" applyFont="1" applyFill="1" applyBorder="1" applyAlignment="1">
      <alignment horizontal="center" vertical="center"/>
    </xf>
    <xf numFmtId="0" fontId="1" fillId="26" borderId="20" xfId="0" applyFont="1" applyFill="1" applyBorder="1" applyAlignment="1">
      <alignment horizontal="center" vertical="center"/>
    </xf>
    <xf numFmtId="0" fontId="1" fillId="26" borderId="26" xfId="0" applyFont="1" applyFill="1" applyBorder="1" applyAlignment="1">
      <alignment horizontal="center" vertical="center"/>
    </xf>
    <xf numFmtId="0" fontId="1" fillId="26" borderId="18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15" xfId="0" applyFont="1" applyFill="1" applyBorder="1" applyAlignment="1">
      <alignment horizontal="center" vertical="center"/>
    </xf>
    <xf numFmtId="0" fontId="73" fillId="0" borderId="28" xfId="0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0" fontId="73" fillId="0" borderId="2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27" borderId="5" xfId="0" applyFont="1" applyFill="1" applyBorder="1" applyAlignment="1">
      <alignment horizontal="center" vertical="center"/>
    </xf>
    <xf numFmtId="0" fontId="71" fillId="27" borderId="5" xfId="0" applyFont="1" applyFill="1" applyBorder="1" applyAlignment="1">
      <alignment horizontal="center" vertical="center"/>
    </xf>
    <xf numFmtId="0" fontId="10" fillId="29" borderId="28" xfId="0" applyFont="1" applyFill="1" applyBorder="1" applyAlignment="1">
      <alignment horizontal="center" vertical="center"/>
    </xf>
    <xf numFmtId="0" fontId="10" fillId="29" borderId="4" xfId="0" applyFont="1" applyFill="1" applyBorder="1" applyAlignment="1">
      <alignment horizontal="center" vertical="center"/>
    </xf>
    <xf numFmtId="0" fontId="10" fillId="29" borderId="29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/>
    </xf>
    <xf numFmtId="0" fontId="61" fillId="26" borderId="25" xfId="0" applyFont="1" applyFill="1" applyBorder="1" applyAlignment="1">
      <alignment horizontal="center" vertical="center"/>
    </xf>
    <xf numFmtId="0" fontId="61" fillId="26" borderId="20" xfId="0" applyFont="1" applyFill="1" applyBorder="1" applyAlignment="1">
      <alignment horizontal="center" vertical="center"/>
    </xf>
    <xf numFmtId="0" fontId="61" fillId="26" borderId="26" xfId="0" applyFont="1" applyFill="1" applyBorder="1" applyAlignment="1">
      <alignment horizontal="center" vertical="center"/>
    </xf>
    <xf numFmtId="0" fontId="61" fillId="26" borderId="18" xfId="0" applyFont="1" applyFill="1" applyBorder="1" applyAlignment="1">
      <alignment horizontal="center" vertical="center"/>
    </xf>
    <xf numFmtId="0" fontId="61" fillId="26" borderId="14" xfId="0" applyFont="1" applyFill="1" applyBorder="1" applyAlignment="1">
      <alignment horizontal="center" vertical="center"/>
    </xf>
    <xf numFmtId="0" fontId="61" fillId="26" borderId="15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9" borderId="17" xfId="0" applyFont="1" applyFill="1" applyBorder="1" applyAlignment="1">
      <alignment horizontal="center" vertical="center"/>
    </xf>
  </cellXfs>
  <cellStyles count="6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ustom" xfId="28"/>
    <cellStyle name="Grey" xfId="29"/>
    <cellStyle name="Header1" xfId="30"/>
    <cellStyle name="Header2" xfId="31"/>
    <cellStyle name="Hyperlink" xfId="32" builtinId="8"/>
    <cellStyle name="Input [yellow]" xfId="33"/>
    <cellStyle name="no dec" xfId="34"/>
    <cellStyle name="Normal" xfId="0" builtinId="0"/>
    <cellStyle name="Normal - Style1" xfId="35"/>
    <cellStyle name="Normal 2" xfId="36"/>
    <cellStyle name="Percent [2]" xfId="37"/>
    <cellStyle name="PIVOT" xfId="38"/>
    <cellStyle name="アクセント 1 2" xfId="39"/>
    <cellStyle name="アクセント 2 2" xfId="40"/>
    <cellStyle name="アクセント 3 2" xfId="41"/>
    <cellStyle name="アクセント 4 2" xfId="42"/>
    <cellStyle name="アクセント 5 2" xfId="43"/>
    <cellStyle name="アクセント 6 2" xfId="44"/>
    <cellStyle name="タイトル 2" xfId="45"/>
    <cellStyle name="チェック セル 2" xfId="46"/>
    <cellStyle name="どちらでもない 2" xfId="47"/>
    <cellStyle name="ハイパーリンク 2" xfId="48"/>
    <cellStyle name="メモ 2" xfId="49"/>
    <cellStyle name="リンク セル 2" xfId="50"/>
    <cellStyle name="入力 2" xfId="51"/>
    <cellStyle name="出力 2" xfId="52"/>
    <cellStyle name="悪い 2" xfId="53"/>
    <cellStyle name="標準 2" xfId="54"/>
    <cellStyle name="標準 3" xfId="55"/>
    <cellStyle name="標準 4" xfId="56"/>
    <cellStyle name="標準 5" xfId="57"/>
    <cellStyle name="標準 6" xfId="58"/>
    <cellStyle name="標準 7" xfId="59"/>
    <cellStyle name="良い 2" xfId="60"/>
    <cellStyle name="見出し 1 2" xfId="61"/>
    <cellStyle name="見出し 2 2" xfId="62"/>
    <cellStyle name="見出し 3 2" xfId="63"/>
    <cellStyle name="見出し 4 2" xfId="64"/>
    <cellStyle name="計算 2" xfId="65"/>
    <cellStyle name="説明文 2" xfId="66"/>
    <cellStyle name="警告文 2" xfId="67"/>
    <cellStyle name="集計 2" xfId="6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82"/>
  <sheetViews>
    <sheetView zoomScale="80" zoomScaleNormal="80" workbookViewId="0">
      <pane xSplit="7" ySplit="3" topLeftCell="BC4" activePane="bottomRight" state="frozen"/>
      <selection pane="topRight" activeCell="H1" sqref="H1"/>
      <selection pane="bottomLeft" activeCell="A4" sqref="A4"/>
      <selection pane="bottomRight" activeCell="BL13" sqref="BL13"/>
    </sheetView>
  </sheetViews>
  <sheetFormatPr defaultColWidth="9.109375" defaultRowHeight="13.2"/>
  <cols>
    <col min="1" max="1" width="4" style="275" bestFit="1" customWidth="1"/>
    <col min="2" max="2" width="13.5546875" style="277" bestFit="1" customWidth="1"/>
    <col min="3" max="3" width="13" style="277" bestFit="1" customWidth="1"/>
    <col min="4" max="4" width="57.44140625" style="277" bestFit="1" customWidth="1"/>
    <col min="5" max="5" width="11.33203125" style="277" bestFit="1" customWidth="1"/>
    <col min="6" max="6" width="13.88671875" style="277" bestFit="1" customWidth="1"/>
    <col min="7" max="7" width="13.109375" style="277" customWidth="1"/>
    <col min="8" max="9" width="9.109375" style="277"/>
    <col min="10" max="10" width="10.5546875" style="277" bestFit="1" customWidth="1"/>
    <col min="11" max="49" width="9.109375" style="277"/>
    <col min="50" max="50" width="10.5546875" style="277" bestFit="1" customWidth="1"/>
    <col min="51" max="51" width="12.33203125" style="277" bestFit="1" customWidth="1"/>
    <col min="52" max="63" width="9.109375" style="277"/>
    <col min="64" max="64" width="12.44140625" style="277" bestFit="1" customWidth="1"/>
    <col min="65" max="65" width="1.88671875" style="277" customWidth="1"/>
    <col min="66" max="66" width="7.44140625" style="277" bestFit="1" customWidth="1"/>
    <col min="67" max="67" width="9.109375" style="277"/>
    <col min="68" max="68" width="4.44140625" style="277" customWidth="1"/>
    <col min="69" max="69" width="10.44140625" style="277" customWidth="1"/>
    <col min="70" max="16384" width="9.109375" style="277"/>
  </cols>
  <sheetData>
    <row r="1" spans="1:69" ht="33" customHeight="1">
      <c r="B1" s="276" t="s">
        <v>578</v>
      </c>
      <c r="H1" s="211" t="s">
        <v>179</v>
      </c>
      <c r="I1" s="212" t="s">
        <v>745</v>
      </c>
      <c r="J1" s="213" t="s">
        <v>746</v>
      </c>
      <c r="K1" s="18" t="s">
        <v>180</v>
      </c>
      <c r="L1" s="19"/>
      <c r="M1" s="19"/>
      <c r="N1" s="17"/>
      <c r="O1" s="17"/>
      <c r="P1" s="211" t="s">
        <v>179</v>
      </c>
      <c r="Q1" s="212" t="s">
        <v>745</v>
      </c>
      <c r="R1" s="213" t="s">
        <v>746</v>
      </c>
      <c r="S1" s="18" t="s">
        <v>180</v>
      </c>
      <c r="T1" s="17"/>
      <c r="U1" s="17"/>
      <c r="V1" s="17"/>
      <c r="W1" s="17"/>
      <c r="X1" s="211" t="s">
        <v>179</v>
      </c>
      <c r="Y1" s="212" t="s">
        <v>745</v>
      </c>
      <c r="Z1" s="213" t="s">
        <v>746</v>
      </c>
      <c r="AA1" s="18" t="s">
        <v>180</v>
      </c>
      <c r="AB1" s="17"/>
      <c r="AC1" s="17"/>
      <c r="AD1" s="17"/>
      <c r="AE1" s="17"/>
      <c r="AF1" s="211" t="s">
        <v>179</v>
      </c>
      <c r="AG1" s="212" t="s">
        <v>745</v>
      </c>
      <c r="AH1" s="213" t="s">
        <v>746</v>
      </c>
      <c r="AI1" s="18" t="s">
        <v>180</v>
      </c>
      <c r="AJ1" s="17"/>
      <c r="AK1" s="17"/>
      <c r="AL1" s="17"/>
      <c r="AM1" s="17"/>
      <c r="AN1" s="211" t="s">
        <v>179</v>
      </c>
      <c r="AO1" s="212" t="s">
        <v>745</v>
      </c>
      <c r="AP1" s="213" t="s">
        <v>746</v>
      </c>
      <c r="AQ1" s="18" t="s">
        <v>180</v>
      </c>
      <c r="AR1" s="17"/>
      <c r="AS1" s="17"/>
      <c r="AT1" s="17"/>
      <c r="AU1" s="17"/>
      <c r="AV1" s="211" t="s">
        <v>179</v>
      </c>
      <c r="AW1" s="212" t="s">
        <v>745</v>
      </c>
      <c r="AX1" s="213" t="s">
        <v>746</v>
      </c>
      <c r="AY1" s="18" t="s">
        <v>180</v>
      </c>
      <c r="AZ1" s="17"/>
      <c r="BA1" s="17"/>
      <c r="BB1" s="17"/>
      <c r="BC1" s="17"/>
      <c r="BD1" s="211" t="s">
        <v>179</v>
      </c>
      <c r="BE1" s="212" t="s">
        <v>745</v>
      </c>
      <c r="BF1" s="213" t="s">
        <v>746</v>
      </c>
      <c r="BG1" s="18" t="s">
        <v>180</v>
      </c>
      <c r="BH1" s="17"/>
      <c r="BI1" s="17"/>
      <c r="BJ1" s="17"/>
      <c r="BK1" s="17"/>
    </row>
    <row r="2" spans="1:69" ht="18">
      <c r="B2" s="311" t="s">
        <v>0</v>
      </c>
      <c r="C2" s="313" t="s">
        <v>1</v>
      </c>
      <c r="D2" s="315" t="s">
        <v>2</v>
      </c>
      <c r="E2" s="1" t="s">
        <v>457</v>
      </c>
      <c r="F2" s="1" t="s">
        <v>747</v>
      </c>
      <c r="G2" s="278" t="s">
        <v>199</v>
      </c>
      <c r="H2" s="317" t="s">
        <v>616</v>
      </c>
      <c r="I2" s="318"/>
      <c r="J2" s="318"/>
      <c r="K2" s="318"/>
      <c r="L2" s="318"/>
      <c r="M2" s="318"/>
      <c r="N2" s="318"/>
      <c r="O2" s="319"/>
      <c r="P2" s="308" t="s">
        <v>617</v>
      </c>
      <c r="Q2" s="309"/>
      <c r="R2" s="309"/>
      <c r="S2" s="309"/>
      <c r="T2" s="309"/>
      <c r="U2" s="309"/>
      <c r="V2" s="309"/>
      <c r="W2" s="310"/>
      <c r="X2" s="305" t="s">
        <v>748</v>
      </c>
      <c r="Y2" s="306"/>
      <c r="Z2" s="306"/>
      <c r="AA2" s="306"/>
      <c r="AB2" s="306"/>
      <c r="AC2" s="306"/>
      <c r="AD2" s="306"/>
      <c r="AE2" s="307"/>
      <c r="AF2" s="305" t="s">
        <v>749</v>
      </c>
      <c r="AG2" s="306"/>
      <c r="AH2" s="306"/>
      <c r="AI2" s="306"/>
      <c r="AJ2" s="306"/>
      <c r="AK2" s="306"/>
      <c r="AL2" s="306"/>
      <c r="AM2" s="307"/>
      <c r="AN2" s="305" t="s">
        <v>750</v>
      </c>
      <c r="AO2" s="306"/>
      <c r="AP2" s="306"/>
      <c r="AQ2" s="306"/>
      <c r="AR2" s="306"/>
      <c r="AS2" s="306"/>
      <c r="AT2" s="306"/>
      <c r="AU2" s="307"/>
      <c r="AV2" s="321" t="s">
        <v>751</v>
      </c>
      <c r="AW2" s="322"/>
      <c r="AX2" s="322"/>
      <c r="AY2" s="322"/>
      <c r="AZ2" s="322"/>
      <c r="BA2" s="322"/>
      <c r="BB2" s="322"/>
      <c r="BC2" s="323"/>
      <c r="BD2" s="321" t="s">
        <v>752</v>
      </c>
      <c r="BE2" s="322"/>
      <c r="BF2" s="322"/>
      <c r="BG2" s="322"/>
      <c r="BH2" s="322"/>
      <c r="BI2" s="322"/>
      <c r="BJ2" s="322"/>
      <c r="BK2" s="323"/>
      <c r="BL2" s="320" t="s">
        <v>446</v>
      </c>
      <c r="BN2" s="277" t="s">
        <v>199</v>
      </c>
    </row>
    <row r="3" spans="1:69" ht="28.8">
      <c r="B3" s="312"/>
      <c r="C3" s="314"/>
      <c r="D3" s="316"/>
      <c r="E3" s="2" t="s">
        <v>753</v>
      </c>
      <c r="F3" s="66" t="s">
        <v>264</v>
      </c>
      <c r="G3" s="278" t="s">
        <v>754</v>
      </c>
      <c r="H3" s="22" t="s">
        <v>190</v>
      </c>
      <c r="I3" s="23" t="s">
        <v>755</v>
      </c>
      <c r="J3" s="108" t="s">
        <v>192</v>
      </c>
      <c r="K3" s="23" t="s">
        <v>193</v>
      </c>
      <c r="L3" s="23" t="s">
        <v>194</v>
      </c>
      <c r="M3" s="23" t="s">
        <v>195</v>
      </c>
      <c r="N3" s="24" t="s">
        <v>196</v>
      </c>
      <c r="O3" s="106" t="s">
        <v>197</v>
      </c>
      <c r="P3" s="22" t="s">
        <v>190</v>
      </c>
      <c r="Q3" s="23" t="s">
        <v>755</v>
      </c>
      <c r="R3" s="108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106" t="s">
        <v>197</v>
      </c>
      <c r="X3" s="22" t="s">
        <v>190</v>
      </c>
      <c r="Y3" s="23" t="s">
        <v>755</v>
      </c>
      <c r="Z3" s="108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106" t="s">
        <v>197</v>
      </c>
      <c r="AF3" s="22" t="s">
        <v>190</v>
      </c>
      <c r="AG3" s="23" t="s">
        <v>755</v>
      </c>
      <c r="AH3" s="108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106" t="s">
        <v>197</v>
      </c>
      <c r="AN3" s="22" t="s">
        <v>190</v>
      </c>
      <c r="AO3" s="23" t="s">
        <v>755</v>
      </c>
      <c r="AP3" s="108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106" t="s">
        <v>197</v>
      </c>
      <c r="AV3" s="22" t="s">
        <v>190</v>
      </c>
      <c r="AW3" s="23" t="s">
        <v>755</v>
      </c>
      <c r="AX3" s="108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106" t="s">
        <v>197</v>
      </c>
      <c r="BD3" s="22" t="s">
        <v>190</v>
      </c>
      <c r="BE3" s="23" t="s">
        <v>755</v>
      </c>
      <c r="BF3" s="108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106" t="s">
        <v>197</v>
      </c>
      <c r="BL3" s="320"/>
      <c r="BO3" s="279" t="s">
        <v>426</v>
      </c>
      <c r="BQ3" s="279" t="s">
        <v>424</v>
      </c>
    </row>
    <row r="4" spans="1:69" ht="21">
      <c r="A4" s="280">
        <v>6</v>
      </c>
      <c r="B4" s="6" t="s">
        <v>22</v>
      </c>
      <c r="C4" s="6" t="s">
        <v>23</v>
      </c>
      <c r="D4" s="6" t="s">
        <v>24</v>
      </c>
      <c r="E4" s="9">
        <v>7</v>
      </c>
      <c r="F4" s="203" t="s">
        <v>690</v>
      </c>
      <c r="G4" s="275"/>
      <c r="H4" s="26">
        <v>88</v>
      </c>
      <c r="I4" s="27">
        <v>7</v>
      </c>
      <c r="J4" s="109">
        <f t="shared" ref="J4:J35" si="0">IF(H4="","-",IFERROR(H4-I4,"-"))</f>
        <v>81</v>
      </c>
      <c r="K4" s="202"/>
      <c r="L4" s="202"/>
      <c r="M4" s="202"/>
      <c r="N4" s="27">
        <v>1</v>
      </c>
      <c r="O4" s="107">
        <f t="shared" ref="O4:O35" si="1">N4</f>
        <v>1</v>
      </c>
      <c r="P4" s="26">
        <v>80</v>
      </c>
      <c r="Q4" s="27">
        <v>7</v>
      </c>
      <c r="R4" s="109">
        <f t="shared" ref="R4:R35" si="2">IF(P4="","-",IFERROR(P4-Q4,"-"))</f>
        <v>73</v>
      </c>
      <c r="S4" s="202" t="s">
        <v>603</v>
      </c>
      <c r="T4" s="202" t="s">
        <v>606</v>
      </c>
      <c r="U4" s="202" t="s">
        <v>568</v>
      </c>
      <c r="V4" s="27">
        <v>9</v>
      </c>
      <c r="W4" s="107">
        <f t="shared" ref="W4:W35" si="3">O4+V4</f>
        <v>10</v>
      </c>
      <c r="X4" s="26"/>
      <c r="Y4" s="27"/>
      <c r="Z4" s="109" t="str">
        <f t="shared" ref="Z4:Z35" si="4">IF(X4="","-",IFERROR(X4-Y4,"-"))</f>
        <v>-</v>
      </c>
      <c r="AA4" s="27"/>
      <c r="AB4" s="27"/>
      <c r="AC4" s="27"/>
      <c r="AD4" s="27"/>
      <c r="AE4" s="107">
        <f t="shared" ref="AE4:AE35" si="5">W4+AD4</f>
        <v>10</v>
      </c>
      <c r="AF4" s="26">
        <v>79</v>
      </c>
      <c r="AG4" s="27">
        <v>7</v>
      </c>
      <c r="AH4" s="109">
        <f t="shared" ref="AH4:AH35" si="6">IF(AF4="","-",IFERROR(AF4-AG4,"-"))</f>
        <v>72</v>
      </c>
      <c r="AI4" s="27"/>
      <c r="AJ4" s="27" t="s">
        <v>605</v>
      </c>
      <c r="AK4" s="27"/>
      <c r="AL4" s="27">
        <v>10</v>
      </c>
      <c r="AM4" s="107">
        <f t="shared" ref="AM4:AM35" si="7">AE4+AL4</f>
        <v>20</v>
      </c>
      <c r="AN4" s="230">
        <v>74</v>
      </c>
      <c r="AO4" s="27">
        <v>7</v>
      </c>
      <c r="AP4" s="57">
        <f t="shared" ref="AP4:AP35" si="8">IF(AN4="","-",IFERROR(AN4-AO4,"-"))</f>
        <v>67</v>
      </c>
      <c r="AQ4" s="27" t="s">
        <v>684</v>
      </c>
      <c r="AR4" s="27"/>
      <c r="AS4" s="27" t="s">
        <v>566</v>
      </c>
      <c r="AT4" s="27">
        <v>15</v>
      </c>
      <c r="AU4" s="107">
        <f t="shared" ref="AU4:AU35" si="9">AM4+AT4</f>
        <v>35</v>
      </c>
      <c r="AV4" s="230">
        <v>79</v>
      </c>
      <c r="AW4" s="27">
        <v>4</v>
      </c>
      <c r="AX4" s="109">
        <f t="shared" ref="AX4:AX18" si="10">IF(AV4="","-",IFERROR(AV4-AW4,"-"))</f>
        <v>75</v>
      </c>
      <c r="AY4" s="27" t="s">
        <v>722</v>
      </c>
      <c r="AZ4" s="27" t="s">
        <v>605</v>
      </c>
      <c r="BA4" s="27"/>
      <c r="BB4" s="27">
        <v>8</v>
      </c>
      <c r="BC4" s="107">
        <f t="shared" ref="BC4:BC35" si="11">AU4+BB4</f>
        <v>43</v>
      </c>
      <c r="BD4" s="292">
        <v>77</v>
      </c>
      <c r="BE4" s="27">
        <v>4</v>
      </c>
      <c r="BF4" s="109">
        <f t="shared" ref="BF4:BF35" si="12">IF(BD4="","-",IFERROR(BD4-BE4,"-"))</f>
        <v>73</v>
      </c>
      <c r="BG4" s="283" t="s">
        <v>685</v>
      </c>
      <c r="BH4" s="27"/>
      <c r="BI4" s="27"/>
      <c r="BJ4" s="27">
        <v>11</v>
      </c>
      <c r="BK4" s="107">
        <f t="shared" ref="BK4:BK35" si="13">BC4+BJ4</f>
        <v>54</v>
      </c>
      <c r="BL4" s="291"/>
      <c r="BO4" s="111">
        <f t="shared" ref="BO4:BO35" si="14">COUNT(H4,P4,X4,AF4,AN4,AV4,BD4)</f>
        <v>6</v>
      </c>
      <c r="BQ4" s="112">
        <f t="shared" ref="BQ4:BQ35" si="15">IFERROR(AVERAGE(P4,X4,AF4,AN4,AV4,BD4),"-")</f>
        <v>77.8</v>
      </c>
    </row>
    <row r="5" spans="1:69" ht="21">
      <c r="A5" s="280">
        <v>34</v>
      </c>
      <c r="B5" s="3" t="s">
        <v>62</v>
      </c>
      <c r="C5" s="3" t="s">
        <v>63</v>
      </c>
      <c r="D5" s="3" t="s">
        <v>18</v>
      </c>
      <c r="E5" s="102">
        <v>28</v>
      </c>
      <c r="F5" s="203" t="s">
        <v>691</v>
      </c>
      <c r="G5" s="275"/>
      <c r="H5" s="26">
        <v>103</v>
      </c>
      <c r="I5" s="27">
        <v>28</v>
      </c>
      <c r="J5" s="110">
        <f t="shared" si="0"/>
        <v>75</v>
      </c>
      <c r="K5" s="202"/>
      <c r="L5" s="202" t="s">
        <v>567</v>
      </c>
      <c r="M5" s="202"/>
      <c r="N5" s="27">
        <v>11</v>
      </c>
      <c r="O5" s="107">
        <f t="shared" si="1"/>
        <v>11</v>
      </c>
      <c r="P5" s="273">
        <v>91</v>
      </c>
      <c r="Q5" s="274">
        <v>28</v>
      </c>
      <c r="R5" s="57">
        <f t="shared" si="2"/>
        <v>63</v>
      </c>
      <c r="S5" s="202" t="s">
        <v>601</v>
      </c>
      <c r="T5" s="202"/>
      <c r="U5" s="202"/>
      <c r="V5" s="274">
        <v>15</v>
      </c>
      <c r="W5" s="107">
        <f t="shared" si="3"/>
        <v>26</v>
      </c>
      <c r="X5" s="273"/>
      <c r="Y5" s="274"/>
      <c r="Z5" s="110" t="str">
        <f t="shared" si="4"/>
        <v>-</v>
      </c>
      <c r="AA5" s="274"/>
      <c r="AB5" s="274"/>
      <c r="AC5" s="274"/>
      <c r="AD5" s="274"/>
      <c r="AE5" s="107">
        <f t="shared" si="5"/>
        <v>26</v>
      </c>
      <c r="AF5" s="273">
        <v>101</v>
      </c>
      <c r="AG5" s="274">
        <v>19</v>
      </c>
      <c r="AH5" s="110">
        <f t="shared" si="6"/>
        <v>82</v>
      </c>
      <c r="AI5" s="274" t="s">
        <v>570</v>
      </c>
      <c r="AJ5" s="274"/>
      <c r="AK5" s="274"/>
      <c r="AL5" s="274">
        <v>1</v>
      </c>
      <c r="AM5" s="107">
        <f t="shared" si="7"/>
        <v>27</v>
      </c>
      <c r="AN5" s="273">
        <v>86</v>
      </c>
      <c r="AO5" s="274">
        <v>19</v>
      </c>
      <c r="AP5" s="69">
        <f t="shared" si="8"/>
        <v>67</v>
      </c>
      <c r="AQ5" s="274" t="s">
        <v>644</v>
      </c>
      <c r="AR5" s="274"/>
      <c r="AS5" s="274"/>
      <c r="AT5" s="274">
        <v>14</v>
      </c>
      <c r="AU5" s="107">
        <f t="shared" si="9"/>
        <v>41</v>
      </c>
      <c r="AV5" s="273">
        <v>93</v>
      </c>
      <c r="AW5" s="274">
        <v>15</v>
      </c>
      <c r="AX5" s="110">
        <f t="shared" si="10"/>
        <v>78</v>
      </c>
      <c r="AY5" s="274"/>
      <c r="AZ5" s="274"/>
      <c r="BA5" s="274"/>
      <c r="BB5" s="274">
        <v>2</v>
      </c>
      <c r="BC5" s="107">
        <f t="shared" si="11"/>
        <v>43</v>
      </c>
      <c r="BD5" s="273">
        <v>88</v>
      </c>
      <c r="BE5" s="274">
        <v>15</v>
      </c>
      <c r="BF5" s="110">
        <f t="shared" si="12"/>
        <v>73</v>
      </c>
      <c r="BG5" s="274"/>
      <c r="BH5" s="274"/>
      <c r="BI5" s="105" t="s">
        <v>566</v>
      </c>
      <c r="BJ5" s="274">
        <v>10</v>
      </c>
      <c r="BK5" s="107">
        <f t="shared" si="13"/>
        <v>53</v>
      </c>
      <c r="BL5" s="93"/>
      <c r="BO5" s="111">
        <f t="shared" si="14"/>
        <v>6</v>
      </c>
      <c r="BQ5" s="112">
        <f t="shared" si="15"/>
        <v>91.8</v>
      </c>
    </row>
    <row r="6" spans="1:69" ht="21">
      <c r="A6" s="280">
        <v>45</v>
      </c>
      <c r="B6" s="103" t="s">
        <v>111</v>
      </c>
      <c r="C6" s="103" t="s">
        <v>112</v>
      </c>
      <c r="D6" s="103" t="s">
        <v>113</v>
      </c>
      <c r="E6" s="9">
        <v>22</v>
      </c>
      <c r="F6" s="203" t="s">
        <v>757</v>
      </c>
      <c r="G6" s="275"/>
      <c r="H6" s="273">
        <v>98</v>
      </c>
      <c r="I6" s="274">
        <v>22</v>
      </c>
      <c r="J6" s="110">
        <f t="shared" si="0"/>
        <v>76</v>
      </c>
      <c r="K6" s="202">
        <v>1</v>
      </c>
      <c r="L6" s="202"/>
      <c r="M6" s="202"/>
      <c r="N6" s="274">
        <v>8</v>
      </c>
      <c r="O6" s="107">
        <f t="shared" si="1"/>
        <v>8</v>
      </c>
      <c r="P6" s="273">
        <v>105</v>
      </c>
      <c r="Q6" s="274">
        <v>22</v>
      </c>
      <c r="R6" s="109">
        <f t="shared" si="2"/>
        <v>83</v>
      </c>
      <c r="S6" s="202"/>
      <c r="T6" s="202" t="s">
        <v>605</v>
      </c>
      <c r="U6" s="202"/>
      <c r="V6" s="274">
        <v>1</v>
      </c>
      <c r="W6" s="107">
        <f t="shared" si="3"/>
        <v>9</v>
      </c>
      <c r="X6" s="273"/>
      <c r="Y6" s="274"/>
      <c r="Z6" s="110" t="str">
        <f t="shared" si="4"/>
        <v>-</v>
      </c>
      <c r="AA6" s="274"/>
      <c r="AB6" s="274"/>
      <c r="AC6" s="274"/>
      <c r="AD6" s="274"/>
      <c r="AE6" s="107">
        <f t="shared" si="5"/>
        <v>9</v>
      </c>
      <c r="AF6" s="273">
        <v>99</v>
      </c>
      <c r="AG6" s="274">
        <v>22</v>
      </c>
      <c r="AH6" s="110">
        <f t="shared" si="6"/>
        <v>77</v>
      </c>
      <c r="AI6" s="274"/>
      <c r="AJ6" s="274"/>
      <c r="AK6" s="274"/>
      <c r="AL6" s="274">
        <v>3</v>
      </c>
      <c r="AM6" s="107">
        <f t="shared" si="7"/>
        <v>12</v>
      </c>
      <c r="AN6" s="273">
        <v>93</v>
      </c>
      <c r="AO6" s="274">
        <v>22</v>
      </c>
      <c r="AP6" s="110">
        <f t="shared" si="8"/>
        <v>71</v>
      </c>
      <c r="AQ6" s="274"/>
      <c r="AR6" s="274"/>
      <c r="AS6" s="274"/>
      <c r="AT6" s="274">
        <v>12</v>
      </c>
      <c r="AU6" s="107">
        <f t="shared" si="9"/>
        <v>24</v>
      </c>
      <c r="AV6" s="273">
        <v>92</v>
      </c>
      <c r="AW6" s="274">
        <v>22</v>
      </c>
      <c r="AX6" s="80">
        <f t="shared" si="10"/>
        <v>70</v>
      </c>
      <c r="AY6" s="274"/>
      <c r="AZ6" s="274"/>
      <c r="BA6" s="274"/>
      <c r="BB6" s="274">
        <v>13</v>
      </c>
      <c r="BC6" s="107">
        <f t="shared" si="11"/>
        <v>37</v>
      </c>
      <c r="BD6" s="273">
        <v>87</v>
      </c>
      <c r="BE6" s="274">
        <v>20</v>
      </c>
      <c r="BF6" s="293">
        <f t="shared" si="12"/>
        <v>67</v>
      </c>
      <c r="BG6" s="274"/>
      <c r="BH6" s="274" t="s">
        <v>569</v>
      </c>
      <c r="BI6" s="274"/>
      <c r="BJ6" s="274">
        <v>15</v>
      </c>
      <c r="BK6" s="107">
        <f t="shared" si="13"/>
        <v>52</v>
      </c>
      <c r="BL6" s="94"/>
      <c r="BO6" s="111">
        <f t="shared" si="14"/>
        <v>6</v>
      </c>
      <c r="BQ6" s="112">
        <f t="shared" si="15"/>
        <v>95.2</v>
      </c>
    </row>
    <row r="7" spans="1:69" ht="21">
      <c r="A7" s="280">
        <v>43</v>
      </c>
      <c r="B7" s="103" t="s">
        <v>77</v>
      </c>
      <c r="C7" s="103" t="s">
        <v>78</v>
      </c>
      <c r="D7" s="103" t="s">
        <v>79</v>
      </c>
      <c r="E7" s="9">
        <v>18</v>
      </c>
      <c r="F7" s="201" t="s">
        <v>717</v>
      </c>
      <c r="G7" s="275"/>
      <c r="H7" s="273">
        <v>94</v>
      </c>
      <c r="I7" s="274">
        <v>18</v>
      </c>
      <c r="J7" s="110">
        <f t="shared" si="0"/>
        <v>76</v>
      </c>
      <c r="K7" s="202">
        <v>1</v>
      </c>
      <c r="L7" s="202" t="s">
        <v>570</v>
      </c>
      <c r="M7" s="202"/>
      <c r="N7" s="274">
        <v>9</v>
      </c>
      <c r="O7" s="107">
        <f t="shared" si="1"/>
        <v>9</v>
      </c>
      <c r="P7" s="273">
        <v>82</v>
      </c>
      <c r="Q7" s="274">
        <v>18</v>
      </c>
      <c r="R7" s="63">
        <f t="shared" si="2"/>
        <v>64</v>
      </c>
      <c r="S7" s="202" t="s">
        <v>604</v>
      </c>
      <c r="T7" s="202"/>
      <c r="U7" s="202"/>
      <c r="V7" s="274">
        <v>14</v>
      </c>
      <c r="W7" s="107">
        <f t="shared" si="3"/>
        <v>23</v>
      </c>
      <c r="X7" s="273"/>
      <c r="Y7" s="274"/>
      <c r="Z7" s="110" t="str">
        <f t="shared" si="4"/>
        <v>-</v>
      </c>
      <c r="AA7" s="274"/>
      <c r="AB7" s="274"/>
      <c r="AC7" s="274"/>
      <c r="AD7" s="274"/>
      <c r="AE7" s="107">
        <f t="shared" si="5"/>
        <v>23</v>
      </c>
      <c r="AF7" s="273">
        <v>98</v>
      </c>
      <c r="AG7" s="274">
        <v>13</v>
      </c>
      <c r="AH7" s="110">
        <f t="shared" si="6"/>
        <v>85</v>
      </c>
      <c r="AI7" s="274"/>
      <c r="AJ7" s="274"/>
      <c r="AK7" s="274" t="s">
        <v>566</v>
      </c>
      <c r="AL7" s="274">
        <v>1</v>
      </c>
      <c r="AM7" s="107">
        <f t="shared" si="7"/>
        <v>24</v>
      </c>
      <c r="AN7" s="273">
        <v>100</v>
      </c>
      <c r="AO7" s="274">
        <v>13</v>
      </c>
      <c r="AP7" s="110">
        <f t="shared" si="8"/>
        <v>87</v>
      </c>
      <c r="AQ7" s="274"/>
      <c r="AR7" s="274"/>
      <c r="AS7" s="274"/>
      <c r="AT7" s="274">
        <v>1</v>
      </c>
      <c r="AU7" s="107">
        <f t="shared" si="9"/>
        <v>25</v>
      </c>
      <c r="AV7" s="273">
        <v>82</v>
      </c>
      <c r="AW7" s="274">
        <v>14</v>
      </c>
      <c r="AX7" s="140">
        <f t="shared" si="10"/>
        <v>68</v>
      </c>
      <c r="AY7" s="274" t="s">
        <v>720</v>
      </c>
      <c r="AZ7" s="274"/>
      <c r="BA7" s="274"/>
      <c r="BB7" s="274">
        <v>15</v>
      </c>
      <c r="BC7" s="107">
        <f t="shared" si="11"/>
        <v>40</v>
      </c>
      <c r="BD7" s="273">
        <v>84</v>
      </c>
      <c r="BE7" s="274">
        <v>10</v>
      </c>
      <c r="BF7" s="110">
        <f t="shared" si="12"/>
        <v>74</v>
      </c>
      <c r="BG7" s="273" t="s">
        <v>738</v>
      </c>
      <c r="BH7" s="274"/>
      <c r="BI7" s="274"/>
      <c r="BJ7" s="274">
        <v>8</v>
      </c>
      <c r="BK7" s="107">
        <f t="shared" si="13"/>
        <v>48</v>
      </c>
      <c r="BL7" s="94"/>
      <c r="BO7" s="111">
        <f t="shared" si="14"/>
        <v>6</v>
      </c>
      <c r="BQ7" s="112">
        <f t="shared" si="15"/>
        <v>89.2</v>
      </c>
    </row>
    <row r="8" spans="1:69" ht="21">
      <c r="A8" s="280">
        <v>7</v>
      </c>
      <c r="B8" s="3" t="s">
        <v>22</v>
      </c>
      <c r="C8" s="3" t="s">
        <v>25</v>
      </c>
      <c r="D8" s="3" t="s">
        <v>26</v>
      </c>
      <c r="E8" s="9">
        <v>9</v>
      </c>
      <c r="F8" s="201" t="s">
        <v>608</v>
      </c>
      <c r="G8" s="275"/>
      <c r="H8" s="42">
        <v>81</v>
      </c>
      <c r="I8" s="27">
        <v>9</v>
      </c>
      <c r="J8" s="63">
        <f t="shared" si="0"/>
        <v>72</v>
      </c>
      <c r="K8" s="202">
        <v>1</v>
      </c>
      <c r="L8" s="202"/>
      <c r="M8" s="202" t="s">
        <v>566</v>
      </c>
      <c r="N8" s="27">
        <v>14</v>
      </c>
      <c r="O8" s="107">
        <f t="shared" si="1"/>
        <v>14</v>
      </c>
      <c r="P8" s="42">
        <v>77</v>
      </c>
      <c r="Q8" s="27">
        <v>8</v>
      </c>
      <c r="R8" s="60">
        <f t="shared" si="2"/>
        <v>69</v>
      </c>
      <c r="S8" s="202" t="s">
        <v>600</v>
      </c>
      <c r="T8" s="202"/>
      <c r="U8" s="202"/>
      <c r="V8" s="27">
        <v>13</v>
      </c>
      <c r="W8" s="107">
        <f t="shared" si="3"/>
        <v>27</v>
      </c>
      <c r="X8" s="26"/>
      <c r="Y8" s="27"/>
      <c r="Z8" s="109" t="str">
        <f t="shared" si="4"/>
        <v>-</v>
      </c>
      <c r="AA8" s="27"/>
      <c r="AB8" s="27"/>
      <c r="AC8" s="27"/>
      <c r="AD8" s="27"/>
      <c r="AE8" s="107">
        <f t="shared" si="5"/>
        <v>27</v>
      </c>
      <c r="AF8" s="26">
        <v>83</v>
      </c>
      <c r="AG8" s="27">
        <v>6</v>
      </c>
      <c r="AH8" s="109">
        <f t="shared" si="6"/>
        <v>77</v>
      </c>
      <c r="AI8" s="27"/>
      <c r="AJ8" s="27" t="s">
        <v>601</v>
      </c>
      <c r="AK8" s="27"/>
      <c r="AL8" s="27">
        <v>5</v>
      </c>
      <c r="AM8" s="107">
        <f t="shared" si="7"/>
        <v>32</v>
      </c>
      <c r="AN8" s="26">
        <v>89</v>
      </c>
      <c r="AO8" s="27">
        <v>6</v>
      </c>
      <c r="AP8" s="109">
        <f t="shared" si="8"/>
        <v>83</v>
      </c>
      <c r="AQ8" s="27" t="s">
        <v>687</v>
      </c>
      <c r="AR8" s="27"/>
      <c r="AS8" s="27"/>
      <c r="AT8" s="27">
        <v>1</v>
      </c>
      <c r="AU8" s="107">
        <f t="shared" si="9"/>
        <v>33</v>
      </c>
      <c r="AV8" s="26">
        <v>80</v>
      </c>
      <c r="AW8" s="27">
        <v>6</v>
      </c>
      <c r="AX8" s="109">
        <f t="shared" si="10"/>
        <v>74</v>
      </c>
      <c r="AY8" s="27"/>
      <c r="AZ8" s="27"/>
      <c r="BA8" s="27"/>
      <c r="BB8" s="27">
        <v>10</v>
      </c>
      <c r="BC8" s="107">
        <f t="shared" si="11"/>
        <v>43</v>
      </c>
      <c r="BD8" s="26">
        <v>92</v>
      </c>
      <c r="BE8" s="27">
        <v>6</v>
      </c>
      <c r="BF8" s="109">
        <f t="shared" si="12"/>
        <v>86</v>
      </c>
      <c r="BG8" s="281" t="s">
        <v>740</v>
      </c>
      <c r="BH8" s="27"/>
      <c r="BI8" s="27"/>
      <c r="BJ8" s="27">
        <v>1</v>
      </c>
      <c r="BK8" s="107">
        <f t="shared" si="13"/>
        <v>44</v>
      </c>
      <c r="BL8" s="94"/>
      <c r="BO8" s="111">
        <f t="shared" si="14"/>
        <v>6</v>
      </c>
      <c r="BQ8" s="112">
        <f t="shared" si="15"/>
        <v>84.2</v>
      </c>
    </row>
    <row r="9" spans="1:69" ht="21">
      <c r="A9" s="280">
        <v>29</v>
      </c>
      <c r="B9" s="3" t="s">
        <v>51</v>
      </c>
      <c r="C9" s="3" t="s">
        <v>52</v>
      </c>
      <c r="D9" s="3" t="s">
        <v>53</v>
      </c>
      <c r="E9" s="5">
        <v>11</v>
      </c>
      <c r="F9" s="203" t="s">
        <v>650</v>
      </c>
      <c r="G9" s="275"/>
      <c r="H9" s="26">
        <v>87</v>
      </c>
      <c r="I9" s="27">
        <v>11</v>
      </c>
      <c r="J9" s="109">
        <f t="shared" si="0"/>
        <v>76</v>
      </c>
      <c r="K9" s="202">
        <v>1</v>
      </c>
      <c r="L9" s="202"/>
      <c r="M9" s="202"/>
      <c r="N9" s="27">
        <v>10</v>
      </c>
      <c r="O9" s="107">
        <f t="shared" si="1"/>
        <v>10</v>
      </c>
      <c r="P9" s="26">
        <v>80</v>
      </c>
      <c r="Q9" s="27">
        <v>11</v>
      </c>
      <c r="R9" s="109">
        <f t="shared" si="2"/>
        <v>69</v>
      </c>
      <c r="S9" s="202"/>
      <c r="T9" s="202"/>
      <c r="U9" s="202"/>
      <c r="V9" s="27">
        <v>12</v>
      </c>
      <c r="W9" s="107">
        <f t="shared" si="3"/>
        <v>22</v>
      </c>
      <c r="X9" s="26"/>
      <c r="Y9" s="27"/>
      <c r="Z9" s="109" t="str">
        <f t="shared" si="4"/>
        <v>-</v>
      </c>
      <c r="AA9" s="27"/>
      <c r="AB9" s="27"/>
      <c r="AC9" s="27"/>
      <c r="AD9" s="27"/>
      <c r="AE9" s="107">
        <f t="shared" si="5"/>
        <v>22</v>
      </c>
      <c r="AF9" s="230">
        <v>78</v>
      </c>
      <c r="AG9" s="27">
        <v>11</v>
      </c>
      <c r="AH9" s="57">
        <f t="shared" si="6"/>
        <v>67</v>
      </c>
      <c r="AI9" s="27" t="s">
        <v>604</v>
      </c>
      <c r="AJ9" s="27" t="s">
        <v>569</v>
      </c>
      <c r="AK9" s="27"/>
      <c r="AL9" s="27">
        <v>15</v>
      </c>
      <c r="AM9" s="107">
        <f t="shared" si="7"/>
        <v>37</v>
      </c>
      <c r="AN9" s="26">
        <v>87</v>
      </c>
      <c r="AO9" s="27">
        <v>7</v>
      </c>
      <c r="AP9" s="109">
        <f t="shared" si="8"/>
        <v>80</v>
      </c>
      <c r="AQ9" s="27" t="s">
        <v>566</v>
      </c>
      <c r="AR9" s="27"/>
      <c r="AS9" s="27"/>
      <c r="AT9" s="27">
        <v>4</v>
      </c>
      <c r="AU9" s="107">
        <f t="shared" si="9"/>
        <v>41</v>
      </c>
      <c r="AV9" s="26">
        <v>87</v>
      </c>
      <c r="AW9" s="27">
        <v>7</v>
      </c>
      <c r="AX9" s="109">
        <f t="shared" si="10"/>
        <v>80</v>
      </c>
      <c r="AY9" s="27" t="s">
        <v>725</v>
      </c>
      <c r="AZ9" s="27"/>
      <c r="BA9" s="27"/>
      <c r="BB9" s="27">
        <v>1</v>
      </c>
      <c r="BC9" s="107">
        <f t="shared" si="11"/>
        <v>42</v>
      </c>
      <c r="BD9" s="26">
        <v>84</v>
      </c>
      <c r="BE9" s="27">
        <v>7</v>
      </c>
      <c r="BF9" s="109">
        <f t="shared" si="12"/>
        <v>77</v>
      </c>
      <c r="BG9" s="26"/>
      <c r="BH9" s="27"/>
      <c r="BI9" s="27" t="s">
        <v>568</v>
      </c>
      <c r="BJ9" s="27">
        <v>1</v>
      </c>
      <c r="BK9" s="107">
        <f t="shared" si="13"/>
        <v>43</v>
      </c>
      <c r="BL9" s="94"/>
      <c r="BO9" s="111">
        <f t="shared" si="14"/>
        <v>6</v>
      </c>
      <c r="BQ9" s="112">
        <f t="shared" si="15"/>
        <v>83.2</v>
      </c>
    </row>
    <row r="10" spans="1:69" ht="21">
      <c r="A10" s="280">
        <v>35</v>
      </c>
      <c r="B10" s="3" t="s">
        <v>136</v>
      </c>
      <c r="C10" s="3" t="s">
        <v>137</v>
      </c>
      <c r="D10" s="3" t="s">
        <v>462</v>
      </c>
      <c r="E10" s="5">
        <v>17</v>
      </c>
      <c r="F10" s="203" t="s">
        <v>651</v>
      </c>
      <c r="G10" s="275"/>
      <c r="H10" s="26">
        <v>92</v>
      </c>
      <c r="I10" s="27">
        <v>17</v>
      </c>
      <c r="J10" s="109">
        <f t="shared" si="0"/>
        <v>75</v>
      </c>
      <c r="K10" s="202">
        <v>1</v>
      </c>
      <c r="L10" s="202"/>
      <c r="M10" s="202"/>
      <c r="N10" s="27">
        <v>12</v>
      </c>
      <c r="O10" s="107">
        <f t="shared" si="1"/>
        <v>12</v>
      </c>
      <c r="P10" s="26">
        <v>88</v>
      </c>
      <c r="Q10" s="27">
        <v>17</v>
      </c>
      <c r="R10" s="109">
        <f t="shared" si="2"/>
        <v>71</v>
      </c>
      <c r="S10" s="202"/>
      <c r="T10" s="202"/>
      <c r="U10" s="202"/>
      <c r="V10" s="27">
        <v>10</v>
      </c>
      <c r="W10" s="107">
        <f t="shared" si="3"/>
        <v>22</v>
      </c>
      <c r="X10" s="26"/>
      <c r="Y10" s="27"/>
      <c r="Z10" s="109" t="str">
        <f t="shared" si="4"/>
        <v>-</v>
      </c>
      <c r="AA10" s="27"/>
      <c r="AB10" s="27"/>
      <c r="AC10" s="27"/>
      <c r="AD10" s="27"/>
      <c r="AE10" s="107">
        <f t="shared" si="5"/>
        <v>22</v>
      </c>
      <c r="AF10" s="26">
        <v>88</v>
      </c>
      <c r="AG10" s="27">
        <v>17</v>
      </c>
      <c r="AH10" s="60">
        <f t="shared" si="6"/>
        <v>71</v>
      </c>
      <c r="AI10" s="274" t="s">
        <v>602</v>
      </c>
      <c r="AJ10" s="27"/>
      <c r="AK10" s="27"/>
      <c r="AL10" s="27">
        <v>13</v>
      </c>
      <c r="AM10" s="107">
        <f t="shared" si="7"/>
        <v>35</v>
      </c>
      <c r="AN10" s="26">
        <v>99</v>
      </c>
      <c r="AO10" s="27">
        <v>16</v>
      </c>
      <c r="AP10" s="109">
        <f t="shared" si="8"/>
        <v>83</v>
      </c>
      <c r="AQ10" s="27" t="s">
        <v>602</v>
      </c>
      <c r="AR10" s="27"/>
      <c r="AS10" s="27" t="s">
        <v>568</v>
      </c>
      <c r="AT10" s="27">
        <v>1</v>
      </c>
      <c r="AU10" s="107">
        <f t="shared" si="9"/>
        <v>36</v>
      </c>
      <c r="AV10" s="26">
        <v>97</v>
      </c>
      <c r="AW10" s="27">
        <v>16</v>
      </c>
      <c r="AX10" s="109">
        <f t="shared" si="10"/>
        <v>81</v>
      </c>
      <c r="AY10" s="27"/>
      <c r="AZ10" s="27"/>
      <c r="BA10" s="27"/>
      <c r="BB10" s="27">
        <v>1</v>
      </c>
      <c r="BC10" s="107">
        <f t="shared" si="11"/>
        <v>37</v>
      </c>
      <c r="BD10" s="26"/>
      <c r="BE10" s="27"/>
      <c r="BF10" s="109" t="str">
        <f t="shared" si="12"/>
        <v>-</v>
      </c>
      <c r="BG10" s="26"/>
      <c r="BH10" s="27"/>
      <c r="BI10" s="27"/>
      <c r="BJ10" s="27"/>
      <c r="BK10" s="107">
        <f t="shared" si="13"/>
        <v>37</v>
      </c>
      <c r="BL10" s="94"/>
      <c r="BO10" s="111">
        <f t="shared" si="14"/>
        <v>5</v>
      </c>
      <c r="BQ10" s="112">
        <f t="shared" si="15"/>
        <v>93</v>
      </c>
    </row>
    <row r="11" spans="1:69" ht="21">
      <c r="A11" s="280">
        <v>18</v>
      </c>
      <c r="B11" s="6" t="s">
        <v>208</v>
      </c>
      <c r="C11" s="6" t="s">
        <v>209</v>
      </c>
      <c r="D11" s="6" t="s">
        <v>204</v>
      </c>
      <c r="E11" s="5">
        <v>19</v>
      </c>
      <c r="F11" s="203" t="s">
        <v>718</v>
      </c>
      <c r="G11" s="275"/>
      <c r="H11" s="26">
        <v>97</v>
      </c>
      <c r="I11" s="27">
        <v>19</v>
      </c>
      <c r="J11" s="109">
        <f t="shared" si="0"/>
        <v>78</v>
      </c>
      <c r="K11" s="202">
        <v>1</v>
      </c>
      <c r="L11" s="202"/>
      <c r="M11" s="202"/>
      <c r="N11" s="27">
        <v>5</v>
      </c>
      <c r="O11" s="107">
        <f t="shared" si="1"/>
        <v>5</v>
      </c>
      <c r="P11" s="26">
        <v>89</v>
      </c>
      <c r="Q11" s="27">
        <v>19</v>
      </c>
      <c r="R11" s="109">
        <f t="shared" si="2"/>
        <v>70</v>
      </c>
      <c r="S11" s="202"/>
      <c r="T11" s="202"/>
      <c r="U11" s="202"/>
      <c r="V11" s="27">
        <v>11</v>
      </c>
      <c r="W11" s="107">
        <f t="shared" si="3"/>
        <v>16</v>
      </c>
      <c r="X11" s="26"/>
      <c r="Y11" s="27"/>
      <c r="Z11" s="109" t="str">
        <f t="shared" si="4"/>
        <v>-</v>
      </c>
      <c r="AA11" s="27"/>
      <c r="AB11" s="27"/>
      <c r="AC11" s="27"/>
      <c r="AD11" s="27"/>
      <c r="AE11" s="107">
        <f t="shared" si="5"/>
        <v>16</v>
      </c>
      <c r="AF11" s="26">
        <v>106</v>
      </c>
      <c r="AG11" s="27">
        <v>19</v>
      </c>
      <c r="AH11" s="109">
        <f t="shared" si="6"/>
        <v>87</v>
      </c>
      <c r="AI11" s="27" t="s">
        <v>604</v>
      </c>
      <c r="AJ11" s="27"/>
      <c r="AK11" s="27"/>
      <c r="AL11" s="27">
        <v>1</v>
      </c>
      <c r="AM11" s="107">
        <f t="shared" si="7"/>
        <v>17</v>
      </c>
      <c r="AN11" s="26">
        <v>100</v>
      </c>
      <c r="AO11" s="27">
        <v>20</v>
      </c>
      <c r="AP11" s="109">
        <f t="shared" si="8"/>
        <v>80</v>
      </c>
      <c r="AQ11" s="27"/>
      <c r="AR11" s="27"/>
      <c r="AS11" s="27"/>
      <c r="AT11" s="27">
        <v>3</v>
      </c>
      <c r="AU11" s="107">
        <f t="shared" si="9"/>
        <v>20</v>
      </c>
      <c r="AV11" s="26">
        <v>88</v>
      </c>
      <c r="AW11" s="27">
        <v>20</v>
      </c>
      <c r="AX11" s="63">
        <f t="shared" si="10"/>
        <v>68</v>
      </c>
      <c r="AY11" s="27"/>
      <c r="AZ11" s="27" t="s">
        <v>569</v>
      </c>
      <c r="BA11" s="27"/>
      <c r="BB11" s="27">
        <v>14</v>
      </c>
      <c r="BC11" s="107">
        <f t="shared" si="11"/>
        <v>34</v>
      </c>
      <c r="BD11" s="26"/>
      <c r="BE11" s="27"/>
      <c r="BF11" s="109" t="str">
        <f t="shared" si="12"/>
        <v>-</v>
      </c>
      <c r="BG11" s="27"/>
      <c r="BH11" s="27"/>
      <c r="BI11" s="27"/>
      <c r="BJ11" s="27"/>
      <c r="BK11" s="107">
        <f t="shared" si="13"/>
        <v>34</v>
      </c>
      <c r="BL11" s="93"/>
      <c r="BO11" s="111">
        <f t="shared" si="14"/>
        <v>5</v>
      </c>
      <c r="BQ11" s="112">
        <f t="shared" si="15"/>
        <v>95.75</v>
      </c>
    </row>
    <row r="12" spans="1:69" ht="21">
      <c r="A12" s="280">
        <v>1</v>
      </c>
      <c r="B12" s="3" t="s">
        <v>4</v>
      </c>
      <c r="C12" s="3" t="s">
        <v>5</v>
      </c>
      <c r="D12" s="3" t="s">
        <v>6</v>
      </c>
      <c r="E12" s="5">
        <v>19</v>
      </c>
      <c r="F12" s="203" t="s">
        <v>756</v>
      </c>
      <c r="G12" s="275"/>
      <c r="H12" s="26">
        <v>100</v>
      </c>
      <c r="I12" s="27">
        <v>19</v>
      </c>
      <c r="J12" s="109">
        <f t="shared" si="0"/>
        <v>81</v>
      </c>
      <c r="K12" s="202"/>
      <c r="L12" s="202"/>
      <c r="M12" s="202"/>
      <c r="N12" s="27">
        <v>1</v>
      </c>
      <c r="O12" s="107">
        <f t="shared" si="1"/>
        <v>1</v>
      </c>
      <c r="P12" s="26"/>
      <c r="Q12" s="27"/>
      <c r="R12" s="109" t="str">
        <f t="shared" si="2"/>
        <v>-</v>
      </c>
      <c r="S12" s="202"/>
      <c r="T12" s="202"/>
      <c r="U12" s="202"/>
      <c r="V12" s="27"/>
      <c r="W12" s="107">
        <f t="shared" si="3"/>
        <v>1</v>
      </c>
      <c r="X12" s="26"/>
      <c r="Y12" s="27"/>
      <c r="Z12" s="109" t="str">
        <f t="shared" si="4"/>
        <v>-</v>
      </c>
      <c r="AA12" s="27"/>
      <c r="AB12" s="27"/>
      <c r="AC12" s="27"/>
      <c r="AD12" s="27"/>
      <c r="AE12" s="107">
        <f t="shared" si="5"/>
        <v>1</v>
      </c>
      <c r="AF12" s="26">
        <v>89</v>
      </c>
      <c r="AG12" s="27">
        <v>19</v>
      </c>
      <c r="AH12" s="63">
        <f t="shared" si="6"/>
        <v>70</v>
      </c>
      <c r="AI12" s="27"/>
      <c r="AJ12" s="27"/>
      <c r="AK12" s="27"/>
      <c r="AL12" s="27">
        <v>14</v>
      </c>
      <c r="AM12" s="107">
        <f t="shared" si="7"/>
        <v>15</v>
      </c>
      <c r="AN12" s="26"/>
      <c r="AO12" s="27"/>
      <c r="AP12" s="109" t="str">
        <f t="shared" si="8"/>
        <v>-</v>
      </c>
      <c r="AQ12" s="27"/>
      <c r="AR12" s="27"/>
      <c r="AS12" s="27"/>
      <c r="AT12" s="27"/>
      <c r="AU12" s="107">
        <f t="shared" si="9"/>
        <v>15</v>
      </c>
      <c r="AV12" s="26">
        <v>109</v>
      </c>
      <c r="AW12" s="27">
        <v>16</v>
      </c>
      <c r="AX12" s="109">
        <f t="shared" si="10"/>
        <v>93</v>
      </c>
      <c r="AY12" s="27"/>
      <c r="AZ12" s="27"/>
      <c r="BA12" s="27"/>
      <c r="BB12" s="27">
        <v>1</v>
      </c>
      <c r="BC12" s="107">
        <f t="shared" si="11"/>
        <v>16</v>
      </c>
      <c r="BD12" s="26">
        <v>90</v>
      </c>
      <c r="BE12" s="27">
        <v>18</v>
      </c>
      <c r="BF12" s="295">
        <f t="shared" si="12"/>
        <v>72</v>
      </c>
      <c r="BG12" s="27" t="s">
        <v>725</v>
      </c>
      <c r="BH12" s="27"/>
      <c r="BI12" s="27"/>
      <c r="BJ12" s="27">
        <v>13</v>
      </c>
      <c r="BK12" s="107">
        <f t="shared" si="13"/>
        <v>29</v>
      </c>
      <c r="BL12" s="93"/>
      <c r="BO12" s="111">
        <f t="shared" si="14"/>
        <v>4</v>
      </c>
      <c r="BQ12" s="112">
        <f t="shared" si="15"/>
        <v>96</v>
      </c>
    </row>
    <row r="13" spans="1:69" ht="21">
      <c r="A13" s="280">
        <v>40</v>
      </c>
      <c r="B13" s="3" t="s">
        <v>67</v>
      </c>
      <c r="C13" s="3" t="s">
        <v>68</v>
      </c>
      <c r="D13" s="3" t="s">
        <v>6</v>
      </c>
      <c r="E13" s="9" t="s">
        <v>467</v>
      </c>
      <c r="F13" s="201" t="s">
        <v>610</v>
      </c>
      <c r="G13" s="275"/>
      <c r="H13" s="273">
        <v>118</v>
      </c>
      <c r="I13" s="274">
        <v>31</v>
      </c>
      <c r="J13" s="110">
        <f t="shared" si="0"/>
        <v>87</v>
      </c>
      <c r="K13" s="202"/>
      <c r="L13" s="202"/>
      <c r="M13" s="202"/>
      <c r="N13" s="274">
        <v>1</v>
      </c>
      <c r="O13" s="107">
        <f t="shared" si="1"/>
        <v>1</v>
      </c>
      <c r="P13" s="273">
        <v>117</v>
      </c>
      <c r="Q13" s="274">
        <v>31</v>
      </c>
      <c r="R13" s="109">
        <f t="shared" si="2"/>
        <v>86</v>
      </c>
      <c r="S13" s="202"/>
      <c r="T13" s="202"/>
      <c r="U13" s="202"/>
      <c r="V13" s="274">
        <v>1</v>
      </c>
      <c r="W13" s="107">
        <f t="shared" si="3"/>
        <v>2</v>
      </c>
      <c r="X13" s="273"/>
      <c r="Y13" s="274"/>
      <c r="Z13" s="110" t="str">
        <f t="shared" si="4"/>
        <v>-</v>
      </c>
      <c r="AA13" s="274"/>
      <c r="AB13" s="274"/>
      <c r="AC13" s="274"/>
      <c r="AD13" s="274"/>
      <c r="AE13" s="107">
        <f t="shared" si="5"/>
        <v>2</v>
      </c>
      <c r="AF13" s="273">
        <v>103</v>
      </c>
      <c r="AG13" s="274">
        <v>32</v>
      </c>
      <c r="AH13" s="110">
        <f t="shared" si="6"/>
        <v>71</v>
      </c>
      <c r="AI13" s="274"/>
      <c r="AJ13" s="274"/>
      <c r="AK13" s="274"/>
      <c r="AL13" s="274">
        <v>11</v>
      </c>
      <c r="AM13" s="107">
        <f t="shared" si="7"/>
        <v>13</v>
      </c>
      <c r="AN13" s="273">
        <v>116</v>
      </c>
      <c r="AO13" s="274">
        <v>32</v>
      </c>
      <c r="AP13" s="110">
        <f t="shared" si="8"/>
        <v>84</v>
      </c>
      <c r="AQ13" s="274"/>
      <c r="AR13" s="274"/>
      <c r="AS13" s="274"/>
      <c r="AT13" s="274">
        <v>1</v>
      </c>
      <c r="AU13" s="107">
        <f t="shared" si="9"/>
        <v>14</v>
      </c>
      <c r="AV13" s="273">
        <v>104</v>
      </c>
      <c r="AW13" s="274">
        <v>32</v>
      </c>
      <c r="AX13" s="110">
        <f t="shared" si="10"/>
        <v>72</v>
      </c>
      <c r="AY13" s="274"/>
      <c r="AZ13" s="274"/>
      <c r="BA13" s="274"/>
      <c r="BB13" s="274">
        <v>11</v>
      </c>
      <c r="BC13" s="107">
        <f t="shared" si="11"/>
        <v>25</v>
      </c>
      <c r="BD13" s="273">
        <v>108</v>
      </c>
      <c r="BE13" s="274">
        <v>32</v>
      </c>
      <c r="BF13" s="110">
        <f t="shared" si="12"/>
        <v>76</v>
      </c>
      <c r="BG13" s="273"/>
      <c r="BH13" s="274"/>
      <c r="BI13" s="274"/>
      <c r="BJ13" s="274">
        <v>2</v>
      </c>
      <c r="BK13" s="107">
        <f t="shared" si="13"/>
        <v>27</v>
      </c>
      <c r="BL13" s="94"/>
      <c r="BO13" s="111">
        <f t="shared" si="14"/>
        <v>6</v>
      </c>
      <c r="BQ13" s="112">
        <f t="shared" si="15"/>
        <v>109.6</v>
      </c>
    </row>
    <row r="14" spans="1:69" ht="21">
      <c r="A14" s="280">
        <v>42</v>
      </c>
      <c r="B14" s="103" t="s">
        <v>73</v>
      </c>
      <c r="C14" s="103" t="s">
        <v>74</v>
      </c>
      <c r="D14" s="103" t="s">
        <v>75</v>
      </c>
      <c r="E14" s="9">
        <v>14</v>
      </c>
      <c r="F14" s="5">
        <f>E14</f>
        <v>14</v>
      </c>
      <c r="G14" s="275"/>
      <c r="H14" s="273">
        <v>96</v>
      </c>
      <c r="I14" s="274">
        <v>14</v>
      </c>
      <c r="J14" s="110">
        <f t="shared" si="0"/>
        <v>82</v>
      </c>
      <c r="K14" s="202"/>
      <c r="L14" s="202"/>
      <c r="M14" s="202"/>
      <c r="N14" s="274">
        <v>1</v>
      </c>
      <c r="O14" s="107">
        <f t="shared" si="1"/>
        <v>1</v>
      </c>
      <c r="P14" s="273">
        <v>98</v>
      </c>
      <c r="Q14" s="274">
        <v>14</v>
      </c>
      <c r="R14" s="109">
        <f t="shared" si="2"/>
        <v>84</v>
      </c>
      <c r="S14" s="202" t="s">
        <v>602</v>
      </c>
      <c r="T14" s="202"/>
      <c r="U14" s="202"/>
      <c r="V14" s="274">
        <v>1</v>
      </c>
      <c r="W14" s="107">
        <f t="shared" si="3"/>
        <v>2</v>
      </c>
      <c r="X14" s="273"/>
      <c r="Y14" s="274"/>
      <c r="Z14" s="110" t="str">
        <f t="shared" si="4"/>
        <v>-</v>
      </c>
      <c r="AA14" s="274"/>
      <c r="AB14" s="274"/>
      <c r="AC14" s="274"/>
      <c r="AD14" s="274"/>
      <c r="AE14" s="107">
        <f t="shared" si="5"/>
        <v>2</v>
      </c>
      <c r="AF14" s="273">
        <v>86</v>
      </c>
      <c r="AG14" s="274">
        <v>14</v>
      </c>
      <c r="AH14" s="110">
        <f t="shared" si="6"/>
        <v>72</v>
      </c>
      <c r="AI14" s="274" t="s">
        <v>644</v>
      </c>
      <c r="AJ14" s="274"/>
      <c r="AK14" s="274"/>
      <c r="AL14" s="274">
        <v>9</v>
      </c>
      <c r="AM14" s="107">
        <f t="shared" si="7"/>
        <v>11</v>
      </c>
      <c r="AN14" s="273"/>
      <c r="AO14" s="274"/>
      <c r="AP14" s="110" t="str">
        <f t="shared" si="8"/>
        <v>-</v>
      </c>
      <c r="AQ14" s="274"/>
      <c r="AR14" s="274"/>
      <c r="AS14" s="274"/>
      <c r="AT14" s="274"/>
      <c r="AU14" s="107">
        <f t="shared" si="9"/>
        <v>11</v>
      </c>
      <c r="AV14" s="273">
        <v>85</v>
      </c>
      <c r="AW14" s="274">
        <v>14</v>
      </c>
      <c r="AX14" s="110">
        <f t="shared" si="10"/>
        <v>71</v>
      </c>
      <c r="AY14" s="274" t="s">
        <v>715</v>
      </c>
      <c r="AZ14" s="274"/>
      <c r="BA14" s="274"/>
      <c r="BB14" s="274">
        <v>12</v>
      </c>
      <c r="BC14" s="107">
        <f t="shared" si="11"/>
        <v>23</v>
      </c>
      <c r="BD14" s="273">
        <v>90</v>
      </c>
      <c r="BE14" s="274">
        <v>14</v>
      </c>
      <c r="BF14" s="110">
        <f t="shared" si="12"/>
        <v>76</v>
      </c>
      <c r="BG14" s="274"/>
      <c r="BH14" s="274"/>
      <c r="BI14" s="274"/>
      <c r="BJ14" s="274">
        <v>3</v>
      </c>
      <c r="BK14" s="107">
        <f t="shared" si="13"/>
        <v>26</v>
      </c>
      <c r="BL14" s="94"/>
      <c r="BO14" s="111">
        <f t="shared" si="14"/>
        <v>5</v>
      </c>
      <c r="BQ14" s="112">
        <f t="shared" si="15"/>
        <v>89.75</v>
      </c>
    </row>
    <row r="15" spans="1:69" ht="21">
      <c r="A15" s="280">
        <v>14</v>
      </c>
      <c r="B15" s="3" t="s">
        <v>144</v>
      </c>
      <c r="C15" s="3" t="s">
        <v>203</v>
      </c>
      <c r="D15" s="3" t="s">
        <v>204</v>
      </c>
      <c r="E15" s="9">
        <v>8</v>
      </c>
      <c r="F15" s="5">
        <f>E15</f>
        <v>8</v>
      </c>
      <c r="H15" s="26"/>
      <c r="I15" s="27"/>
      <c r="J15" s="109" t="str">
        <f t="shared" si="0"/>
        <v>-</v>
      </c>
      <c r="K15" s="202"/>
      <c r="L15" s="202"/>
      <c r="M15" s="202"/>
      <c r="N15" s="27"/>
      <c r="O15" s="107">
        <f t="shared" si="1"/>
        <v>0</v>
      </c>
      <c r="P15" s="26">
        <v>86</v>
      </c>
      <c r="Q15" s="27">
        <v>8</v>
      </c>
      <c r="R15" s="109">
        <f t="shared" si="2"/>
        <v>78</v>
      </c>
      <c r="S15" s="202" t="s">
        <v>604</v>
      </c>
      <c r="T15" s="202" t="s">
        <v>570</v>
      </c>
      <c r="U15" s="202"/>
      <c r="V15" s="27">
        <v>5</v>
      </c>
      <c r="W15" s="107">
        <f t="shared" si="3"/>
        <v>5</v>
      </c>
      <c r="X15" s="26"/>
      <c r="Y15" s="27"/>
      <c r="Z15" s="109" t="str">
        <f t="shared" si="4"/>
        <v>-</v>
      </c>
      <c r="AA15" s="27"/>
      <c r="AB15" s="27"/>
      <c r="AC15" s="27"/>
      <c r="AD15" s="27"/>
      <c r="AE15" s="107">
        <f t="shared" si="5"/>
        <v>5</v>
      </c>
      <c r="AF15" s="26">
        <v>86</v>
      </c>
      <c r="AG15" s="27">
        <v>8</v>
      </c>
      <c r="AH15" s="109">
        <f t="shared" si="6"/>
        <v>78</v>
      </c>
      <c r="AI15" s="27" t="s">
        <v>602</v>
      </c>
      <c r="AJ15" s="27"/>
      <c r="AK15" s="27"/>
      <c r="AL15" s="27">
        <v>2</v>
      </c>
      <c r="AM15" s="107">
        <f t="shared" si="7"/>
        <v>7</v>
      </c>
      <c r="AN15" s="26">
        <v>86</v>
      </c>
      <c r="AO15" s="27">
        <v>8</v>
      </c>
      <c r="AP15" s="109">
        <f t="shared" si="8"/>
        <v>78</v>
      </c>
      <c r="AQ15" s="27" t="s">
        <v>602</v>
      </c>
      <c r="AR15" s="27"/>
      <c r="AS15" s="27"/>
      <c r="AT15" s="27">
        <v>6</v>
      </c>
      <c r="AU15" s="107">
        <f t="shared" si="9"/>
        <v>13</v>
      </c>
      <c r="AV15" s="26">
        <v>84</v>
      </c>
      <c r="AW15" s="27">
        <v>8</v>
      </c>
      <c r="AX15" s="109">
        <f t="shared" si="10"/>
        <v>76</v>
      </c>
      <c r="AY15" s="27" t="s">
        <v>723</v>
      </c>
      <c r="AZ15" s="27"/>
      <c r="BA15" s="27"/>
      <c r="BB15" s="27">
        <v>6</v>
      </c>
      <c r="BC15" s="107">
        <f t="shared" si="11"/>
        <v>19</v>
      </c>
      <c r="BD15" s="26">
        <v>84</v>
      </c>
      <c r="BE15" s="27">
        <v>8</v>
      </c>
      <c r="BF15" s="109">
        <f t="shared" si="12"/>
        <v>76</v>
      </c>
      <c r="BG15" s="283" t="s">
        <v>739</v>
      </c>
      <c r="BH15" s="27"/>
      <c r="BI15" s="27"/>
      <c r="BJ15" s="27">
        <v>5</v>
      </c>
      <c r="BK15" s="107">
        <f t="shared" si="13"/>
        <v>24</v>
      </c>
      <c r="BL15" s="94"/>
      <c r="BO15" s="111">
        <f t="shared" si="14"/>
        <v>5</v>
      </c>
      <c r="BQ15" s="112">
        <f t="shared" si="15"/>
        <v>85.2</v>
      </c>
    </row>
    <row r="16" spans="1:69" ht="21">
      <c r="A16" s="280">
        <v>5</v>
      </c>
      <c r="B16" s="3" t="s">
        <v>16</v>
      </c>
      <c r="C16" s="3" t="s">
        <v>17</v>
      </c>
      <c r="D16" s="3" t="s">
        <v>18</v>
      </c>
      <c r="E16" s="10">
        <v>26</v>
      </c>
      <c r="F16" s="204" t="s">
        <v>719</v>
      </c>
      <c r="G16" s="275"/>
      <c r="H16" s="26">
        <v>96</v>
      </c>
      <c r="I16" s="27">
        <v>26</v>
      </c>
      <c r="J16" s="57">
        <f t="shared" si="0"/>
        <v>70</v>
      </c>
      <c r="K16" s="202"/>
      <c r="L16" s="202"/>
      <c r="M16" s="202"/>
      <c r="N16" s="27">
        <v>15</v>
      </c>
      <c r="O16" s="107">
        <f t="shared" si="1"/>
        <v>15</v>
      </c>
      <c r="P16" s="26">
        <v>99</v>
      </c>
      <c r="Q16" s="27">
        <v>20</v>
      </c>
      <c r="R16" s="109">
        <f t="shared" si="2"/>
        <v>79</v>
      </c>
      <c r="S16" s="202"/>
      <c r="T16" s="202"/>
      <c r="U16" s="202"/>
      <c r="V16" s="27">
        <v>4</v>
      </c>
      <c r="W16" s="107">
        <f t="shared" si="3"/>
        <v>19</v>
      </c>
      <c r="X16" s="26"/>
      <c r="Y16" s="27"/>
      <c r="Z16" s="109" t="str">
        <f t="shared" si="4"/>
        <v>-</v>
      </c>
      <c r="AA16" s="27"/>
      <c r="AB16" s="27"/>
      <c r="AC16" s="27"/>
      <c r="AD16" s="27"/>
      <c r="AE16" s="107">
        <f t="shared" si="5"/>
        <v>19</v>
      </c>
      <c r="AF16" s="26">
        <v>100</v>
      </c>
      <c r="AG16" s="229">
        <v>20</v>
      </c>
      <c r="AH16" s="109">
        <f t="shared" si="6"/>
        <v>80</v>
      </c>
      <c r="AI16" s="27"/>
      <c r="AJ16" s="27"/>
      <c r="AK16" s="27"/>
      <c r="AL16" s="27">
        <v>1</v>
      </c>
      <c r="AM16" s="107">
        <f t="shared" si="7"/>
        <v>20</v>
      </c>
      <c r="AN16" s="26">
        <v>102</v>
      </c>
      <c r="AO16" s="27">
        <v>20</v>
      </c>
      <c r="AP16" s="109">
        <f t="shared" si="8"/>
        <v>82</v>
      </c>
      <c r="AQ16" s="27"/>
      <c r="AR16" s="27"/>
      <c r="AS16" s="27"/>
      <c r="AT16" s="27">
        <v>1</v>
      </c>
      <c r="AU16" s="107">
        <f t="shared" si="9"/>
        <v>21</v>
      </c>
      <c r="AV16" s="26">
        <v>111</v>
      </c>
      <c r="AW16" s="27">
        <v>20</v>
      </c>
      <c r="AX16" s="109">
        <f t="shared" si="10"/>
        <v>91</v>
      </c>
      <c r="AY16" s="27"/>
      <c r="AZ16" s="27"/>
      <c r="BA16" s="27"/>
      <c r="BB16" s="27">
        <v>1</v>
      </c>
      <c r="BC16" s="107">
        <f t="shared" si="11"/>
        <v>22</v>
      </c>
      <c r="BD16" s="26">
        <v>110</v>
      </c>
      <c r="BE16" s="27">
        <v>21</v>
      </c>
      <c r="BF16" s="109">
        <f t="shared" si="12"/>
        <v>89</v>
      </c>
      <c r="BG16" s="283" t="s">
        <v>725</v>
      </c>
      <c r="BH16" s="27"/>
      <c r="BI16" s="27"/>
      <c r="BJ16" s="27">
        <v>1</v>
      </c>
      <c r="BK16" s="107">
        <f t="shared" si="13"/>
        <v>23</v>
      </c>
      <c r="BL16" s="94"/>
      <c r="BO16" s="111">
        <f t="shared" si="14"/>
        <v>6</v>
      </c>
      <c r="BQ16" s="112">
        <f t="shared" si="15"/>
        <v>104.4</v>
      </c>
    </row>
    <row r="17" spans="1:69" ht="21">
      <c r="A17" s="280">
        <v>16</v>
      </c>
      <c r="B17" s="3" t="s">
        <v>35</v>
      </c>
      <c r="C17" s="3" t="s">
        <v>36</v>
      </c>
      <c r="D17" s="3" t="s">
        <v>37</v>
      </c>
      <c r="E17" s="174" t="s">
        <v>579</v>
      </c>
      <c r="F17" s="5" t="str">
        <f>E17</f>
        <v>G-12</v>
      </c>
      <c r="G17" s="275"/>
      <c r="H17" s="26">
        <v>93</v>
      </c>
      <c r="I17" s="27">
        <v>12</v>
      </c>
      <c r="J17" s="109">
        <f t="shared" si="0"/>
        <v>81</v>
      </c>
      <c r="K17" s="202"/>
      <c r="L17" s="202"/>
      <c r="M17" s="202"/>
      <c r="N17" s="27">
        <v>1</v>
      </c>
      <c r="O17" s="107">
        <f t="shared" si="1"/>
        <v>1</v>
      </c>
      <c r="P17" s="26">
        <v>96</v>
      </c>
      <c r="Q17" s="27">
        <v>12</v>
      </c>
      <c r="R17" s="109">
        <f t="shared" si="2"/>
        <v>84</v>
      </c>
      <c r="S17" s="202"/>
      <c r="T17" s="202"/>
      <c r="U17" s="202"/>
      <c r="V17" s="27">
        <v>1</v>
      </c>
      <c r="W17" s="107">
        <f t="shared" si="3"/>
        <v>2</v>
      </c>
      <c r="X17" s="26"/>
      <c r="Y17" s="27"/>
      <c r="Z17" s="109" t="str">
        <f t="shared" si="4"/>
        <v>-</v>
      </c>
      <c r="AA17" s="27"/>
      <c r="AB17" s="27"/>
      <c r="AC17" s="27"/>
      <c r="AD17" s="27"/>
      <c r="AE17" s="107">
        <f t="shared" si="5"/>
        <v>2</v>
      </c>
      <c r="AF17" s="26">
        <v>91</v>
      </c>
      <c r="AG17" s="27">
        <v>12</v>
      </c>
      <c r="AH17" s="109">
        <f t="shared" si="6"/>
        <v>79</v>
      </c>
      <c r="AI17" s="27"/>
      <c r="AJ17" s="27"/>
      <c r="AK17" s="27"/>
      <c r="AL17" s="27">
        <v>1</v>
      </c>
      <c r="AM17" s="107">
        <f t="shared" si="7"/>
        <v>3</v>
      </c>
      <c r="AN17" s="26">
        <v>87</v>
      </c>
      <c r="AO17" s="27">
        <v>12</v>
      </c>
      <c r="AP17" s="109">
        <f t="shared" si="8"/>
        <v>75</v>
      </c>
      <c r="AQ17" s="27" t="s">
        <v>685</v>
      </c>
      <c r="AR17" s="27"/>
      <c r="AS17" s="27"/>
      <c r="AT17" s="27">
        <v>9</v>
      </c>
      <c r="AU17" s="107">
        <f t="shared" si="9"/>
        <v>12</v>
      </c>
      <c r="AV17" s="26">
        <v>87</v>
      </c>
      <c r="AW17" s="27">
        <v>12</v>
      </c>
      <c r="AX17" s="109">
        <f t="shared" si="10"/>
        <v>75</v>
      </c>
      <c r="AY17" s="27"/>
      <c r="AZ17" s="27"/>
      <c r="BA17" s="27"/>
      <c r="BB17" s="27">
        <v>7</v>
      </c>
      <c r="BC17" s="107">
        <f t="shared" si="11"/>
        <v>19</v>
      </c>
      <c r="BD17" s="26">
        <v>88</v>
      </c>
      <c r="BE17" s="27">
        <v>12</v>
      </c>
      <c r="BF17" s="109">
        <f t="shared" si="12"/>
        <v>76</v>
      </c>
      <c r="BG17" s="281" t="s">
        <v>568</v>
      </c>
      <c r="BH17" s="27"/>
      <c r="BI17" s="27"/>
      <c r="BJ17" s="27">
        <v>4</v>
      </c>
      <c r="BK17" s="107">
        <f t="shared" si="13"/>
        <v>23</v>
      </c>
      <c r="BL17" s="94"/>
      <c r="BO17" s="111">
        <f t="shared" si="14"/>
        <v>6</v>
      </c>
      <c r="BQ17" s="112">
        <f t="shared" si="15"/>
        <v>89.8</v>
      </c>
    </row>
    <row r="18" spans="1:69" ht="21">
      <c r="A18" s="280">
        <v>24</v>
      </c>
      <c r="B18" s="3" t="s">
        <v>287</v>
      </c>
      <c r="C18" s="3" t="s">
        <v>288</v>
      </c>
      <c r="D18" s="3" t="s">
        <v>459</v>
      </c>
      <c r="E18" s="9">
        <v>20</v>
      </c>
      <c r="F18" s="201" t="s">
        <v>692</v>
      </c>
      <c r="G18" s="275"/>
      <c r="H18" s="26">
        <v>108</v>
      </c>
      <c r="I18" s="27">
        <v>20</v>
      </c>
      <c r="J18" s="109">
        <f t="shared" si="0"/>
        <v>88</v>
      </c>
      <c r="K18" s="202"/>
      <c r="L18" s="202"/>
      <c r="M18" s="202"/>
      <c r="N18" s="27">
        <v>1</v>
      </c>
      <c r="O18" s="107">
        <f t="shared" si="1"/>
        <v>1</v>
      </c>
      <c r="P18" s="26">
        <v>104</v>
      </c>
      <c r="Q18" s="27">
        <v>21</v>
      </c>
      <c r="R18" s="109">
        <f t="shared" si="2"/>
        <v>83</v>
      </c>
      <c r="S18" s="202"/>
      <c r="T18" s="202"/>
      <c r="U18" s="202"/>
      <c r="V18" s="27">
        <v>1</v>
      </c>
      <c r="W18" s="107">
        <f t="shared" si="3"/>
        <v>2</v>
      </c>
      <c r="X18" s="26"/>
      <c r="Y18" s="27"/>
      <c r="Z18" s="109" t="str">
        <f t="shared" si="4"/>
        <v>-</v>
      </c>
      <c r="AA18" s="27"/>
      <c r="AB18" s="27"/>
      <c r="AC18" s="27"/>
      <c r="AD18" s="27"/>
      <c r="AE18" s="107">
        <f t="shared" si="5"/>
        <v>2</v>
      </c>
      <c r="AF18" s="26">
        <v>102</v>
      </c>
      <c r="AG18" s="27">
        <v>21</v>
      </c>
      <c r="AH18" s="109">
        <f t="shared" si="6"/>
        <v>81</v>
      </c>
      <c r="AI18" s="27"/>
      <c r="AJ18" s="27"/>
      <c r="AK18" s="27"/>
      <c r="AL18" s="27">
        <v>1</v>
      </c>
      <c r="AM18" s="107">
        <f t="shared" si="7"/>
        <v>3</v>
      </c>
      <c r="AN18" s="26">
        <v>91</v>
      </c>
      <c r="AO18" s="27">
        <v>21</v>
      </c>
      <c r="AP18" s="60">
        <f t="shared" si="8"/>
        <v>70</v>
      </c>
      <c r="AQ18" s="27" t="s">
        <v>604</v>
      </c>
      <c r="AR18" s="27"/>
      <c r="AS18" s="27"/>
      <c r="AT18" s="27">
        <v>13</v>
      </c>
      <c r="AU18" s="107">
        <f t="shared" si="9"/>
        <v>16</v>
      </c>
      <c r="AV18" s="26">
        <v>100</v>
      </c>
      <c r="AW18" s="27">
        <v>19</v>
      </c>
      <c r="AX18" s="109">
        <f t="shared" si="10"/>
        <v>81</v>
      </c>
      <c r="AY18" s="27" t="s">
        <v>725</v>
      </c>
      <c r="AZ18" s="27"/>
      <c r="BA18" s="27"/>
      <c r="BB18" s="27">
        <v>1</v>
      </c>
      <c r="BC18" s="107">
        <f t="shared" si="11"/>
        <v>17</v>
      </c>
      <c r="BD18" s="26">
        <v>97</v>
      </c>
      <c r="BE18" s="27">
        <v>19</v>
      </c>
      <c r="BF18" s="109">
        <f t="shared" si="12"/>
        <v>78</v>
      </c>
      <c r="BG18" s="27"/>
      <c r="BH18" s="27"/>
      <c r="BI18" s="27"/>
      <c r="BJ18" s="27">
        <v>1</v>
      </c>
      <c r="BK18" s="107">
        <f t="shared" si="13"/>
        <v>18</v>
      </c>
      <c r="BL18" s="94"/>
      <c r="BO18" s="111">
        <f t="shared" si="14"/>
        <v>6</v>
      </c>
      <c r="BQ18" s="112">
        <f t="shared" si="15"/>
        <v>98.8</v>
      </c>
    </row>
    <row r="19" spans="1:69" ht="21">
      <c r="A19" s="280">
        <v>25</v>
      </c>
      <c r="B19" s="3" t="s">
        <v>206</v>
      </c>
      <c r="C19" s="3" t="s">
        <v>207</v>
      </c>
      <c r="D19" s="3" t="s">
        <v>262</v>
      </c>
      <c r="E19" s="5">
        <v>12</v>
      </c>
      <c r="F19" s="5">
        <f>E19</f>
        <v>12</v>
      </c>
      <c r="G19" s="275"/>
      <c r="H19" s="273">
        <v>89</v>
      </c>
      <c r="I19" s="274">
        <v>12</v>
      </c>
      <c r="J19" s="110">
        <f t="shared" si="0"/>
        <v>77</v>
      </c>
      <c r="K19" s="202">
        <v>1</v>
      </c>
      <c r="L19" s="202"/>
      <c r="M19" s="202"/>
      <c r="N19" s="274">
        <v>6</v>
      </c>
      <c r="O19" s="107">
        <f t="shared" si="1"/>
        <v>6</v>
      </c>
      <c r="P19" s="273"/>
      <c r="Q19" s="274"/>
      <c r="R19" s="109" t="str">
        <f t="shared" si="2"/>
        <v>-</v>
      </c>
      <c r="S19" s="202"/>
      <c r="T19" s="202"/>
      <c r="U19" s="202"/>
      <c r="V19" s="274"/>
      <c r="W19" s="107">
        <f t="shared" si="3"/>
        <v>6</v>
      </c>
      <c r="X19" s="273"/>
      <c r="Y19" s="274"/>
      <c r="Z19" s="110" t="str">
        <f t="shared" si="4"/>
        <v>-</v>
      </c>
      <c r="AA19" s="274"/>
      <c r="AB19" s="274"/>
      <c r="AC19" s="274"/>
      <c r="AD19" s="274"/>
      <c r="AE19" s="107">
        <f t="shared" si="5"/>
        <v>6</v>
      </c>
      <c r="AF19" s="273">
        <v>87</v>
      </c>
      <c r="AG19" s="274">
        <v>12</v>
      </c>
      <c r="AH19" s="110">
        <f t="shared" si="6"/>
        <v>75</v>
      </c>
      <c r="AI19" s="274"/>
      <c r="AJ19" s="274"/>
      <c r="AK19" s="274"/>
      <c r="AL19" s="274">
        <v>6</v>
      </c>
      <c r="AM19" s="107">
        <f t="shared" si="7"/>
        <v>12</v>
      </c>
      <c r="AN19" s="273">
        <v>90</v>
      </c>
      <c r="AO19" s="274">
        <v>12</v>
      </c>
      <c r="AP19" s="110">
        <f t="shared" si="8"/>
        <v>78</v>
      </c>
      <c r="AQ19" s="274"/>
      <c r="AR19" s="274"/>
      <c r="AS19" s="274"/>
      <c r="AT19" s="274">
        <v>5</v>
      </c>
      <c r="AU19" s="107">
        <f t="shared" si="9"/>
        <v>17</v>
      </c>
      <c r="AV19" s="273"/>
      <c r="AW19" s="274"/>
      <c r="AX19" s="110"/>
      <c r="AY19" s="274"/>
      <c r="AZ19" s="274"/>
      <c r="BA19" s="274"/>
      <c r="BB19" s="274"/>
      <c r="BC19" s="107">
        <f t="shared" si="11"/>
        <v>17</v>
      </c>
      <c r="BD19" s="273"/>
      <c r="BE19" s="274"/>
      <c r="BF19" s="110" t="str">
        <f t="shared" si="12"/>
        <v>-</v>
      </c>
      <c r="BG19" s="273"/>
      <c r="BH19" s="274"/>
      <c r="BI19" s="274"/>
      <c r="BJ19" s="274"/>
      <c r="BK19" s="107">
        <f t="shared" si="13"/>
        <v>17</v>
      </c>
      <c r="BL19" s="94"/>
      <c r="BO19" s="111">
        <f t="shared" si="14"/>
        <v>3</v>
      </c>
      <c r="BQ19" s="112">
        <f t="shared" si="15"/>
        <v>88.5</v>
      </c>
    </row>
    <row r="20" spans="1:69" ht="21">
      <c r="A20" s="280">
        <v>31</v>
      </c>
      <c r="B20" s="6" t="s">
        <v>54</v>
      </c>
      <c r="C20" s="6" t="s">
        <v>55</v>
      </c>
      <c r="D20" s="6" t="s">
        <v>56</v>
      </c>
      <c r="E20" s="5" t="s">
        <v>466</v>
      </c>
      <c r="F20" s="203" t="s">
        <v>609</v>
      </c>
      <c r="G20" s="275"/>
      <c r="H20" s="26">
        <v>115</v>
      </c>
      <c r="I20" s="27">
        <v>25</v>
      </c>
      <c r="J20" s="109">
        <f t="shared" si="0"/>
        <v>90</v>
      </c>
      <c r="K20" s="202"/>
      <c r="L20" s="202"/>
      <c r="M20" s="202"/>
      <c r="N20" s="27">
        <v>1</v>
      </c>
      <c r="O20" s="107">
        <f t="shared" si="1"/>
        <v>1</v>
      </c>
      <c r="P20" s="26">
        <v>111</v>
      </c>
      <c r="Q20" s="27">
        <v>27</v>
      </c>
      <c r="R20" s="109">
        <f t="shared" si="2"/>
        <v>84</v>
      </c>
      <c r="S20" s="202"/>
      <c r="T20" s="202"/>
      <c r="U20" s="202"/>
      <c r="V20" s="27">
        <v>1</v>
      </c>
      <c r="W20" s="107">
        <f t="shared" si="3"/>
        <v>2</v>
      </c>
      <c r="X20" s="26"/>
      <c r="Y20" s="27"/>
      <c r="Z20" s="109" t="str">
        <f t="shared" si="4"/>
        <v>-</v>
      </c>
      <c r="AA20" s="27"/>
      <c r="AB20" s="27"/>
      <c r="AC20" s="27"/>
      <c r="AD20" s="27"/>
      <c r="AE20" s="107">
        <f t="shared" si="5"/>
        <v>2</v>
      </c>
      <c r="AF20" s="26">
        <v>98</v>
      </c>
      <c r="AG20" s="27">
        <v>27</v>
      </c>
      <c r="AH20" s="109">
        <f t="shared" si="6"/>
        <v>71</v>
      </c>
      <c r="AI20" s="27"/>
      <c r="AJ20" s="27"/>
      <c r="AK20" s="27"/>
      <c r="AL20" s="27">
        <v>12</v>
      </c>
      <c r="AM20" s="107">
        <f t="shared" si="7"/>
        <v>14</v>
      </c>
      <c r="AN20" s="26">
        <v>108</v>
      </c>
      <c r="AO20" s="27">
        <v>27</v>
      </c>
      <c r="AP20" s="109">
        <f t="shared" si="8"/>
        <v>81</v>
      </c>
      <c r="AQ20" s="27"/>
      <c r="AR20" s="27"/>
      <c r="AS20" s="27"/>
      <c r="AT20" s="27">
        <v>1</v>
      </c>
      <c r="AU20" s="107">
        <f t="shared" si="9"/>
        <v>15</v>
      </c>
      <c r="AV20" s="26">
        <v>108</v>
      </c>
      <c r="AW20" s="27">
        <v>27</v>
      </c>
      <c r="AX20" s="109">
        <f t="shared" ref="AX20:AX51" si="16">IF(AV20="","-",IFERROR(AV20-AW20,"-"))</f>
        <v>81</v>
      </c>
      <c r="AY20" s="27"/>
      <c r="AZ20" s="27"/>
      <c r="BA20" s="27"/>
      <c r="BB20" s="27">
        <v>1</v>
      </c>
      <c r="BC20" s="107">
        <f t="shared" si="11"/>
        <v>16</v>
      </c>
      <c r="BD20" s="26">
        <v>104</v>
      </c>
      <c r="BE20" s="27">
        <v>27</v>
      </c>
      <c r="BF20" s="109">
        <f t="shared" si="12"/>
        <v>77</v>
      </c>
      <c r="BG20" s="26"/>
      <c r="BH20" s="27" t="s">
        <v>570</v>
      </c>
      <c r="BI20" s="27"/>
      <c r="BJ20" s="27">
        <v>1</v>
      </c>
      <c r="BK20" s="107">
        <f t="shared" si="13"/>
        <v>17</v>
      </c>
      <c r="BL20" s="94"/>
      <c r="BO20" s="111">
        <f t="shared" si="14"/>
        <v>6</v>
      </c>
      <c r="BQ20" s="112">
        <f t="shared" si="15"/>
        <v>105.8</v>
      </c>
    </row>
    <row r="21" spans="1:69" ht="21">
      <c r="A21" s="280">
        <v>4</v>
      </c>
      <c r="B21" s="3" t="s">
        <v>14</v>
      </c>
      <c r="C21" s="3" t="s">
        <v>15</v>
      </c>
      <c r="D21" s="3" t="s">
        <v>6</v>
      </c>
      <c r="E21" s="5">
        <v>29</v>
      </c>
      <c r="F21" s="296" t="s">
        <v>758</v>
      </c>
      <c r="H21" s="26"/>
      <c r="I21" s="27"/>
      <c r="J21" s="109" t="str">
        <f t="shared" si="0"/>
        <v>-</v>
      </c>
      <c r="K21" s="202"/>
      <c r="L21" s="202"/>
      <c r="M21" s="202"/>
      <c r="N21" s="27"/>
      <c r="O21" s="107">
        <f t="shared" si="1"/>
        <v>0</v>
      </c>
      <c r="P21" s="26"/>
      <c r="Q21" s="27"/>
      <c r="R21" s="109" t="str">
        <f t="shared" si="2"/>
        <v>-</v>
      </c>
      <c r="S21" s="202"/>
      <c r="T21" s="202"/>
      <c r="U21" s="202"/>
      <c r="V21" s="27"/>
      <c r="W21" s="107">
        <f t="shared" si="3"/>
        <v>0</v>
      </c>
      <c r="X21" s="26"/>
      <c r="Y21" s="27"/>
      <c r="Z21" s="109" t="str">
        <f t="shared" si="4"/>
        <v>-</v>
      </c>
      <c r="AA21" s="27"/>
      <c r="AB21" s="27"/>
      <c r="AC21" s="27"/>
      <c r="AD21" s="27"/>
      <c r="AE21" s="107">
        <f t="shared" si="5"/>
        <v>0</v>
      </c>
      <c r="AF21" s="26"/>
      <c r="AG21" s="27"/>
      <c r="AH21" s="109" t="str">
        <f t="shared" si="6"/>
        <v>-</v>
      </c>
      <c r="AI21" s="27"/>
      <c r="AJ21" s="27"/>
      <c r="AK21" s="27"/>
      <c r="AL21" s="27"/>
      <c r="AM21" s="107">
        <f t="shared" si="7"/>
        <v>0</v>
      </c>
      <c r="AN21" s="26"/>
      <c r="AO21" s="27"/>
      <c r="AP21" s="109" t="str">
        <f t="shared" si="8"/>
        <v>-</v>
      </c>
      <c r="AQ21" s="27"/>
      <c r="AR21" s="27"/>
      <c r="AS21" s="27"/>
      <c r="AT21" s="27"/>
      <c r="AU21" s="107">
        <f t="shared" si="9"/>
        <v>0</v>
      </c>
      <c r="AV21" s="26">
        <v>113</v>
      </c>
      <c r="AW21" s="27">
        <v>29</v>
      </c>
      <c r="AX21" s="109">
        <f t="shared" si="16"/>
        <v>84</v>
      </c>
      <c r="AY21" s="27"/>
      <c r="AZ21" s="27"/>
      <c r="BA21" s="27"/>
      <c r="BB21" s="27">
        <v>1</v>
      </c>
      <c r="BC21" s="107">
        <f t="shared" si="11"/>
        <v>1</v>
      </c>
      <c r="BD21" s="26">
        <v>100</v>
      </c>
      <c r="BE21" s="27">
        <v>29</v>
      </c>
      <c r="BF21" s="294">
        <f t="shared" si="12"/>
        <v>71</v>
      </c>
      <c r="BG21" s="283" t="s">
        <v>566</v>
      </c>
      <c r="BH21" s="27"/>
      <c r="BI21" s="27"/>
      <c r="BJ21" s="27">
        <v>14</v>
      </c>
      <c r="BK21" s="107">
        <f t="shared" si="13"/>
        <v>15</v>
      </c>
      <c r="BL21" s="94"/>
      <c r="BO21" s="111">
        <f t="shared" si="14"/>
        <v>2</v>
      </c>
      <c r="BQ21" s="112">
        <f t="shared" si="15"/>
        <v>106.5</v>
      </c>
    </row>
    <row r="22" spans="1:69" ht="21">
      <c r="A22" s="280">
        <v>28</v>
      </c>
      <c r="B22" s="3" t="s">
        <v>329</v>
      </c>
      <c r="C22" s="3" t="s">
        <v>330</v>
      </c>
      <c r="D22" s="3" t="s">
        <v>26</v>
      </c>
      <c r="E22" s="5">
        <v>6</v>
      </c>
      <c r="F22" s="5">
        <f>E22</f>
        <v>6</v>
      </c>
      <c r="G22" s="275"/>
      <c r="H22" s="26">
        <v>87</v>
      </c>
      <c r="I22" s="27">
        <v>6</v>
      </c>
      <c r="J22" s="109">
        <f t="shared" si="0"/>
        <v>81</v>
      </c>
      <c r="K22" s="202"/>
      <c r="L22" s="202"/>
      <c r="M22" s="202"/>
      <c r="N22" s="27">
        <v>1</v>
      </c>
      <c r="O22" s="107">
        <f t="shared" si="1"/>
        <v>1</v>
      </c>
      <c r="P22" s="26"/>
      <c r="Q22" s="27"/>
      <c r="R22" s="109" t="str">
        <f t="shared" si="2"/>
        <v>-</v>
      </c>
      <c r="S22" s="202"/>
      <c r="T22" s="202"/>
      <c r="U22" s="202"/>
      <c r="V22" s="27"/>
      <c r="W22" s="107">
        <f t="shared" si="3"/>
        <v>1</v>
      </c>
      <c r="X22" s="26"/>
      <c r="Y22" s="27"/>
      <c r="Z22" s="109" t="str">
        <f t="shared" si="4"/>
        <v>-</v>
      </c>
      <c r="AA22" s="27"/>
      <c r="AB22" s="27"/>
      <c r="AC22" s="27"/>
      <c r="AD22" s="27"/>
      <c r="AE22" s="107">
        <f t="shared" si="5"/>
        <v>1</v>
      </c>
      <c r="AF22" s="26">
        <v>81</v>
      </c>
      <c r="AG22" s="27">
        <v>6</v>
      </c>
      <c r="AH22" s="109">
        <f t="shared" si="6"/>
        <v>75</v>
      </c>
      <c r="AI22" s="27" t="s">
        <v>646</v>
      </c>
      <c r="AJ22" s="27" t="s">
        <v>629</v>
      </c>
      <c r="AK22" s="27" t="s">
        <v>568</v>
      </c>
      <c r="AL22" s="27">
        <v>7</v>
      </c>
      <c r="AM22" s="107">
        <f t="shared" si="7"/>
        <v>8</v>
      </c>
      <c r="AN22" s="26">
        <v>87</v>
      </c>
      <c r="AO22" s="27">
        <v>6</v>
      </c>
      <c r="AP22" s="109">
        <f t="shared" si="8"/>
        <v>81</v>
      </c>
      <c r="AQ22" s="27" t="s">
        <v>686</v>
      </c>
      <c r="AR22" s="27"/>
      <c r="AS22" s="27"/>
      <c r="AT22" s="27">
        <v>2</v>
      </c>
      <c r="AU22" s="107">
        <f t="shared" si="9"/>
        <v>10</v>
      </c>
      <c r="AV22" s="273">
        <v>83</v>
      </c>
      <c r="AW22" s="274">
        <v>6</v>
      </c>
      <c r="AX22" s="110">
        <f t="shared" si="16"/>
        <v>77</v>
      </c>
      <c r="AY22" s="274" t="s">
        <v>724</v>
      </c>
      <c r="AZ22" s="274" t="s">
        <v>601</v>
      </c>
      <c r="BA22" s="274"/>
      <c r="BB22" s="27">
        <v>5</v>
      </c>
      <c r="BC22" s="107">
        <f t="shared" si="11"/>
        <v>15</v>
      </c>
      <c r="BD22" s="26"/>
      <c r="BE22" s="27"/>
      <c r="BF22" s="109" t="str">
        <f t="shared" si="12"/>
        <v>-</v>
      </c>
      <c r="BG22" s="27"/>
      <c r="BH22" s="27"/>
      <c r="BI22" s="27"/>
      <c r="BJ22" s="27"/>
      <c r="BK22" s="107">
        <f t="shared" si="13"/>
        <v>15</v>
      </c>
      <c r="BL22" s="93"/>
      <c r="BO22" s="111">
        <f t="shared" si="14"/>
        <v>4</v>
      </c>
      <c r="BQ22" s="112">
        <f t="shared" si="15"/>
        <v>83.666666666666671</v>
      </c>
    </row>
    <row r="23" spans="1:69" ht="21">
      <c r="A23" s="280">
        <v>21</v>
      </c>
      <c r="B23" s="3" t="s">
        <v>380</v>
      </c>
      <c r="C23" s="3" t="s">
        <v>381</v>
      </c>
      <c r="D23" s="3" t="s">
        <v>458</v>
      </c>
      <c r="E23" s="5">
        <v>25</v>
      </c>
      <c r="F23" s="5">
        <f>E23</f>
        <v>25</v>
      </c>
      <c r="H23" s="26"/>
      <c r="I23" s="27"/>
      <c r="J23" s="109" t="str">
        <f t="shared" si="0"/>
        <v>-</v>
      </c>
      <c r="K23" s="202"/>
      <c r="L23" s="202"/>
      <c r="M23" s="202"/>
      <c r="N23" s="27"/>
      <c r="O23" s="107">
        <f t="shared" si="1"/>
        <v>0</v>
      </c>
      <c r="P23" s="26">
        <v>111</v>
      </c>
      <c r="Q23" s="27">
        <v>25</v>
      </c>
      <c r="R23" s="109">
        <f t="shared" si="2"/>
        <v>86</v>
      </c>
      <c r="S23" s="202"/>
      <c r="T23" s="202"/>
      <c r="U23" s="202"/>
      <c r="V23" s="27">
        <v>1</v>
      </c>
      <c r="W23" s="107">
        <f t="shared" si="3"/>
        <v>1</v>
      </c>
      <c r="X23" s="26"/>
      <c r="Y23" s="27"/>
      <c r="Z23" s="109" t="str">
        <f t="shared" si="4"/>
        <v>-</v>
      </c>
      <c r="AA23" s="27"/>
      <c r="AB23" s="27"/>
      <c r="AC23" s="27"/>
      <c r="AD23" s="27"/>
      <c r="AE23" s="107">
        <f t="shared" si="5"/>
        <v>1</v>
      </c>
      <c r="AF23" s="26">
        <v>108</v>
      </c>
      <c r="AG23" s="27">
        <v>25</v>
      </c>
      <c r="AH23" s="109">
        <f t="shared" si="6"/>
        <v>83</v>
      </c>
      <c r="AI23" s="27"/>
      <c r="AJ23" s="27"/>
      <c r="AK23" s="27"/>
      <c r="AL23" s="27">
        <v>1</v>
      </c>
      <c r="AM23" s="107">
        <f t="shared" si="7"/>
        <v>2</v>
      </c>
      <c r="AN23" s="26"/>
      <c r="AO23" s="27"/>
      <c r="AP23" s="109" t="str">
        <f t="shared" si="8"/>
        <v>-</v>
      </c>
      <c r="AQ23" s="27"/>
      <c r="AR23" s="27"/>
      <c r="AS23" s="27"/>
      <c r="AT23" s="27"/>
      <c r="AU23" s="107">
        <f t="shared" si="9"/>
        <v>2</v>
      </c>
      <c r="AV23" s="26"/>
      <c r="AW23" s="27"/>
      <c r="AX23" s="109" t="str">
        <f t="shared" si="16"/>
        <v>-</v>
      </c>
      <c r="AY23" s="27"/>
      <c r="AZ23" s="27"/>
      <c r="BA23" s="27"/>
      <c r="BB23" s="27"/>
      <c r="BC23" s="107">
        <f t="shared" si="11"/>
        <v>2</v>
      </c>
      <c r="BD23" s="26">
        <v>97</v>
      </c>
      <c r="BE23" s="27">
        <v>25</v>
      </c>
      <c r="BF23" s="109">
        <f t="shared" si="12"/>
        <v>72</v>
      </c>
      <c r="BG23" s="105" t="s">
        <v>602</v>
      </c>
      <c r="BH23" s="27"/>
      <c r="BI23" s="27"/>
      <c r="BJ23" s="27">
        <v>12</v>
      </c>
      <c r="BK23" s="107">
        <f t="shared" si="13"/>
        <v>14</v>
      </c>
      <c r="BL23" s="94"/>
      <c r="BO23" s="111">
        <f t="shared" si="14"/>
        <v>3</v>
      </c>
      <c r="BQ23" s="112">
        <f t="shared" si="15"/>
        <v>105.33333333333333</v>
      </c>
    </row>
    <row r="24" spans="1:69" ht="21">
      <c r="A24" s="280">
        <v>37</v>
      </c>
      <c r="B24" s="3" t="s">
        <v>463</v>
      </c>
      <c r="C24" s="3" t="s">
        <v>377</v>
      </c>
      <c r="D24" s="3" t="s">
        <v>378</v>
      </c>
      <c r="E24" s="9">
        <v>30</v>
      </c>
      <c r="F24" s="5">
        <f>E24</f>
        <v>30</v>
      </c>
      <c r="H24" s="273"/>
      <c r="I24" s="274"/>
      <c r="J24" s="110" t="str">
        <f t="shared" si="0"/>
        <v>-</v>
      </c>
      <c r="K24" s="202"/>
      <c r="L24" s="202"/>
      <c r="M24" s="202"/>
      <c r="N24" s="274"/>
      <c r="O24" s="107">
        <f t="shared" si="1"/>
        <v>0</v>
      </c>
      <c r="P24" s="273">
        <v>107</v>
      </c>
      <c r="Q24" s="274">
        <v>30</v>
      </c>
      <c r="R24" s="109">
        <f t="shared" si="2"/>
        <v>77</v>
      </c>
      <c r="S24" s="202"/>
      <c r="T24" s="202"/>
      <c r="U24" s="202"/>
      <c r="V24" s="274">
        <v>6</v>
      </c>
      <c r="W24" s="107">
        <f t="shared" si="3"/>
        <v>6</v>
      </c>
      <c r="X24" s="273"/>
      <c r="Y24" s="274"/>
      <c r="Z24" s="110" t="str">
        <f t="shared" si="4"/>
        <v>-</v>
      </c>
      <c r="AA24" s="274"/>
      <c r="AB24" s="274"/>
      <c r="AC24" s="274"/>
      <c r="AD24" s="274"/>
      <c r="AE24" s="107">
        <f t="shared" si="5"/>
        <v>6</v>
      </c>
      <c r="AF24" s="273"/>
      <c r="AG24" s="274"/>
      <c r="AH24" s="110" t="str">
        <f t="shared" si="6"/>
        <v>-</v>
      </c>
      <c r="AI24" s="274"/>
      <c r="AJ24" s="274"/>
      <c r="AK24" s="274"/>
      <c r="AL24" s="274"/>
      <c r="AM24" s="107">
        <f t="shared" si="7"/>
        <v>6</v>
      </c>
      <c r="AN24" s="273">
        <v>105</v>
      </c>
      <c r="AO24" s="274">
        <v>30</v>
      </c>
      <c r="AP24" s="110">
        <f t="shared" si="8"/>
        <v>75</v>
      </c>
      <c r="AQ24" s="274"/>
      <c r="AR24" s="274"/>
      <c r="AS24" s="274"/>
      <c r="AT24" s="274">
        <v>8</v>
      </c>
      <c r="AU24" s="107">
        <f t="shared" si="9"/>
        <v>14</v>
      </c>
      <c r="AV24" s="273"/>
      <c r="AW24" s="274"/>
      <c r="AX24" s="110" t="str">
        <f t="shared" si="16"/>
        <v>-</v>
      </c>
      <c r="AY24" s="274"/>
      <c r="AZ24" s="274"/>
      <c r="BA24" s="274"/>
      <c r="BB24" s="274"/>
      <c r="BC24" s="107">
        <f t="shared" si="11"/>
        <v>14</v>
      </c>
      <c r="BD24" s="273"/>
      <c r="BE24" s="274"/>
      <c r="BF24" s="110" t="str">
        <f t="shared" si="12"/>
        <v>-</v>
      </c>
      <c r="BG24" s="273"/>
      <c r="BH24" s="274"/>
      <c r="BI24" s="274"/>
      <c r="BJ24" s="274"/>
      <c r="BK24" s="107">
        <f t="shared" si="13"/>
        <v>14</v>
      </c>
      <c r="BL24" s="94"/>
      <c r="BO24" s="111">
        <f t="shared" si="14"/>
        <v>2</v>
      </c>
      <c r="BQ24" s="112">
        <f t="shared" si="15"/>
        <v>106</v>
      </c>
    </row>
    <row r="25" spans="1:69" ht="21">
      <c r="A25" s="280">
        <v>49</v>
      </c>
      <c r="B25" s="3" t="s">
        <v>291</v>
      </c>
      <c r="C25" s="3" t="s">
        <v>292</v>
      </c>
      <c r="D25" s="3" t="s">
        <v>402</v>
      </c>
      <c r="E25" s="11">
        <v>23</v>
      </c>
      <c r="F25" s="5">
        <f>E25</f>
        <v>23</v>
      </c>
      <c r="H25" s="273"/>
      <c r="I25" s="274"/>
      <c r="J25" s="110" t="str">
        <f t="shared" si="0"/>
        <v>-</v>
      </c>
      <c r="K25" s="202"/>
      <c r="L25" s="202"/>
      <c r="M25" s="202"/>
      <c r="N25" s="274"/>
      <c r="O25" s="107">
        <f t="shared" si="1"/>
        <v>0</v>
      </c>
      <c r="P25" s="273">
        <v>104</v>
      </c>
      <c r="Q25" s="274">
        <v>23</v>
      </c>
      <c r="R25" s="109">
        <f t="shared" si="2"/>
        <v>81</v>
      </c>
      <c r="S25" s="202"/>
      <c r="T25" s="202"/>
      <c r="U25" s="202"/>
      <c r="V25" s="274">
        <v>1</v>
      </c>
      <c r="W25" s="107">
        <f t="shared" si="3"/>
        <v>1</v>
      </c>
      <c r="X25" s="273"/>
      <c r="Y25" s="274"/>
      <c r="Z25" s="110" t="str">
        <f t="shared" si="4"/>
        <v>-</v>
      </c>
      <c r="AA25" s="274"/>
      <c r="AB25" s="274"/>
      <c r="AC25" s="274"/>
      <c r="AD25" s="274"/>
      <c r="AE25" s="107">
        <f t="shared" si="5"/>
        <v>1</v>
      </c>
      <c r="AF25" s="273"/>
      <c r="AG25" s="274"/>
      <c r="AH25" s="110" t="str">
        <f t="shared" si="6"/>
        <v>-</v>
      </c>
      <c r="AI25" s="274"/>
      <c r="AJ25" s="274"/>
      <c r="AK25" s="274"/>
      <c r="AL25" s="274"/>
      <c r="AM25" s="107">
        <f t="shared" si="7"/>
        <v>1</v>
      </c>
      <c r="AN25" s="273">
        <v>97</v>
      </c>
      <c r="AO25" s="274">
        <v>23</v>
      </c>
      <c r="AP25" s="110">
        <f t="shared" si="8"/>
        <v>74</v>
      </c>
      <c r="AQ25" s="274" t="s">
        <v>570</v>
      </c>
      <c r="AR25" s="274"/>
      <c r="AS25" s="274"/>
      <c r="AT25" s="274">
        <v>10</v>
      </c>
      <c r="AU25" s="107">
        <f t="shared" si="9"/>
        <v>11</v>
      </c>
      <c r="AV25" s="273">
        <v>100</v>
      </c>
      <c r="AW25" s="274">
        <v>23</v>
      </c>
      <c r="AX25" s="110">
        <f t="shared" si="16"/>
        <v>77</v>
      </c>
      <c r="AY25" s="274" t="s">
        <v>685</v>
      </c>
      <c r="AZ25" s="274"/>
      <c r="BA25" s="274"/>
      <c r="BB25" s="274">
        <v>3</v>
      </c>
      <c r="BC25" s="107">
        <f t="shared" si="11"/>
        <v>14</v>
      </c>
      <c r="BD25" s="273">
        <v>100</v>
      </c>
      <c r="BE25" s="274">
        <v>23</v>
      </c>
      <c r="BF25" s="110">
        <f t="shared" si="12"/>
        <v>77</v>
      </c>
      <c r="BG25" s="274"/>
      <c r="BH25" s="274" t="s">
        <v>601</v>
      </c>
      <c r="BI25" s="274"/>
      <c r="BJ25" s="274"/>
      <c r="BK25" s="107">
        <f t="shared" si="13"/>
        <v>14</v>
      </c>
      <c r="BL25" s="94"/>
      <c r="BO25" s="111">
        <f t="shared" si="14"/>
        <v>4</v>
      </c>
      <c r="BQ25" s="112">
        <f t="shared" si="15"/>
        <v>100.25</v>
      </c>
    </row>
    <row r="26" spans="1:69" ht="21">
      <c r="A26" s="280">
        <v>55</v>
      </c>
      <c r="B26" s="6" t="s">
        <v>102</v>
      </c>
      <c r="C26" s="6" t="s">
        <v>103</v>
      </c>
      <c r="D26" s="6" t="s">
        <v>104</v>
      </c>
      <c r="E26" s="9" t="s">
        <v>469</v>
      </c>
      <c r="F26" s="5" t="str">
        <f>E26</f>
        <v>W-17</v>
      </c>
      <c r="G26" s="275"/>
      <c r="H26" s="273">
        <v>97</v>
      </c>
      <c r="I26" s="274">
        <v>17</v>
      </c>
      <c r="J26" s="110">
        <f t="shared" si="0"/>
        <v>80</v>
      </c>
      <c r="K26" s="202"/>
      <c r="L26" s="202"/>
      <c r="M26" s="202"/>
      <c r="N26" s="274">
        <v>2</v>
      </c>
      <c r="O26" s="107">
        <f t="shared" si="1"/>
        <v>2</v>
      </c>
      <c r="P26" s="273">
        <v>91</v>
      </c>
      <c r="Q26" s="274">
        <v>17</v>
      </c>
      <c r="R26" s="109">
        <f t="shared" si="2"/>
        <v>74</v>
      </c>
      <c r="S26" s="202"/>
      <c r="T26" s="202"/>
      <c r="U26" s="202"/>
      <c r="V26" s="274">
        <v>8</v>
      </c>
      <c r="W26" s="107">
        <f t="shared" si="3"/>
        <v>10</v>
      </c>
      <c r="X26" s="273"/>
      <c r="Y26" s="274"/>
      <c r="Z26" s="110" t="str">
        <f t="shared" si="4"/>
        <v>-</v>
      </c>
      <c r="AA26" s="274"/>
      <c r="AB26" s="274"/>
      <c r="AC26" s="274"/>
      <c r="AD26" s="274"/>
      <c r="AE26" s="107">
        <f t="shared" si="5"/>
        <v>10</v>
      </c>
      <c r="AF26" s="273">
        <v>94</v>
      </c>
      <c r="AG26" s="274">
        <v>17</v>
      </c>
      <c r="AH26" s="110">
        <f t="shared" si="6"/>
        <v>77</v>
      </c>
      <c r="AI26" s="274" t="s">
        <v>570</v>
      </c>
      <c r="AJ26" s="274" t="s">
        <v>570</v>
      </c>
      <c r="AK26" s="274"/>
      <c r="AL26" s="274">
        <v>4</v>
      </c>
      <c r="AM26" s="107">
        <f t="shared" si="7"/>
        <v>14</v>
      </c>
      <c r="AN26" s="273"/>
      <c r="AO26" s="274"/>
      <c r="AP26" s="110" t="str">
        <f t="shared" si="8"/>
        <v>-</v>
      </c>
      <c r="AQ26" s="274"/>
      <c r="AR26" s="274"/>
      <c r="AS26" s="274"/>
      <c r="AT26" s="274"/>
      <c r="AU26" s="107">
        <f t="shared" si="9"/>
        <v>14</v>
      </c>
      <c r="AV26" s="273"/>
      <c r="AW26" s="274"/>
      <c r="AX26" s="110" t="str">
        <f t="shared" si="16"/>
        <v>-</v>
      </c>
      <c r="AY26" s="274"/>
      <c r="AZ26" s="274"/>
      <c r="BA26" s="274"/>
      <c r="BB26" s="274"/>
      <c r="BC26" s="107">
        <f t="shared" si="11"/>
        <v>14</v>
      </c>
      <c r="BD26" s="273"/>
      <c r="BE26" s="274"/>
      <c r="BF26" s="110" t="str">
        <f t="shared" si="12"/>
        <v>-</v>
      </c>
      <c r="BG26" s="274"/>
      <c r="BH26" s="274"/>
      <c r="BI26" s="274"/>
      <c r="BJ26" s="274"/>
      <c r="BK26" s="107">
        <f t="shared" si="13"/>
        <v>14</v>
      </c>
      <c r="BL26" s="94"/>
      <c r="BO26" s="111">
        <f t="shared" si="14"/>
        <v>3</v>
      </c>
      <c r="BQ26" s="112">
        <f t="shared" si="15"/>
        <v>92.5</v>
      </c>
    </row>
    <row r="27" spans="1:69" ht="21">
      <c r="A27" s="280">
        <v>30</v>
      </c>
      <c r="B27" s="6" t="s">
        <v>121</v>
      </c>
      <c r="C27" s="6" t="s">
        <v>122</v>
      </c>
      <c r="D27" s="6" t="s">
        <v>123</v>
      </c>
      <c r="E27" s="9">
        <v>15</v>
      </c>
      <c r="F27" s="201">
        <v>14</v>
      </c>
      <c r="G27" s="275"/>
      <c r="H27" s="26">
        <v>89</v>
      </c>
      <c r="I27" s="27">
        <v>15</v>
      </c>
      <c r="J27" s="60">
        <f t="shared" si="0"/>
        <v>74</v>
      </c>
      <c r="K27" s="202"/>
      <c r="L27" s="202"/>
      <c r="M27" s="202"/>
      <c r="N27" s="27">
        <v>13</v>
      </c>
      <c r="O27" s="107">
        <f t="shared" si="1"/>
        <v>13</v>
      </c>
      <c r="P27" s="26"/>
      <c r="Q27" s="27"/>
      <c r="R27" s="109" t="str">
        <f t="shared" si="2"/>
        <v>-</v>
      </c>
      <c r="S27" s="202"/>
      <c r="T27" s="202"/>
      <c r="U27" s="202"/>
      <c r="V27" s="27"/>
      <c r="W27" s="107">
        <f t="shared" si="3"/>
        <v>13</v>
      </c>
      <c r="X27" s="26"/>
      <c r="Y27" s="27"/>
      <c r="Z27" s="109" t="str">
        <f t="shared" si="4"/>
        <v>-</v>
      </c>
      <c r="AA27" s="27"/>
      <c r="AB27" s="27"/>
      <c r="AC27" s="27"/>
      <c r="AD27" s="27"/>
      <c r="AE27" s="107">
        <f t="shared" si="5"/>
        <v>13</v>
      </c>
      <c r="AF27" s="26"/>
      <c r="AG27" s="27"/>
      <c r="AH27" s="109" t="str">
        <f t="shared" si="6"/>
        <v>-</v>
      </c>
      <c r="AI27" s="27"/>
      <c r="AJ27" s="27"/>
      <c r="AK27" s="27"/>
      <c r="AL27" s="27"/>
      <c r="AM27" s="107">
        <f t="shared" si="7"/>
        <v>13</v>
      </c>
      <c r="AN27" s="26"/>
      <c r="AO27" s="27"/>
      <c r="AP27" s="109" t="str">
        <f t="shared" si="8"/>
        <v>-</v>
      </c>
      <c r="AQ27" s="27"/>
      <c r="AR27" s="27"/>
      <c r="AS27" s="27"/>
      <c r="AT27" s="27"/>
      <c r="AU27" s="107">
        <f t="shared" si="9"/>
        <v>13</v>
      </c>
      <c r="AV27" s="26"/>
      <c r="AW27" s="27"/>
      <c r="AX27" s="109" t="str">
        <f t="shared" si="16"/>
        <v>-</v>
      </c>
      <c r="AY27" s="27"/>
      <c r="AZ27" s="27"/>
      <c r="BA27" s="27"/>
      <c r="BB27" s="27"/>
      <c r="BC27" s="107">
        <f t="shared" si="11"/>
        <v>13</v>
      </c>
      <c r="BD27" s="26"/>
      <c r="BE27" s="27"/>
      <c r="BF27" s="109" t="str">
        <f t="shared" si="12"/>
        <v>-</v>
      </c>
      <c r="BG27" s="27"/>
      <c r="BH27" s="27"/>
      <c r="BI27" s="27"/>
      <c r="BJ27" s="27"/>
      <c r="BK27" s="107">
        <f t="shared" si="13"/>
        <v>13</v>
      </c>
      <c r="BL27" s="94"/>
      <c r="BO27" s="111">
        <f t="shared" si="14"/>
        <v>1</v>
      </c>
      <c r="BQ27" s="112" t="str">
        <f t="shared" si="15"/>
        <v>-</v>
      </c>
    </row>
    <row r="28" spans="1:69" ht="21">
      <c r="A28" s="280">
        <v>46</v>
      </c>
      <c r="B28" s="3" t="s">
        <v>83</v>
      </c>
      <c r="C28" s="3" t="s">
        <v>84</v>
      </c>
      <c r="D28" s="3" t="s">
        <v>261</v>
      </c>
      <c r="E28" s="9">
        <v>19</v>
      </c>
      <c r="F28" s="5">
        <f>E28</f>
        <v>19</v>
      </c>
      <c r="H28" s="271"/>
      <c r="I28" s="272"/>
      <c r="J28" s="110" t="str">
        <f t="shared" si="0"/>
        <v>-</v>
      </c>
      <c r="K28" s="202"/>
      <c r="L28" s="202"/>
      <c r="M28" s="202"/>
      <c r="N28" s="272"/>
      <c r="O28" s="107">
        <f t="shared" si="1"/>
        <v>0</v>
      </c>
      <c r="P28" s="271"/>
      <c r="Q28" s="272"/>
      <c r="R28" s="109" t="str">
        <f t="shared" si="2"/>
        <v>-</v>
      </c>
      <c r="S28" s="202"/>
      <c r="T28" s="202"/>
      <c r="U28" s="202"/>
      <c r="V28" s="272"/>
      <c r="W28" s="107">
        <f t="shared" si="3"/>
        <v>0</v>
      </c>
      <c r="X28" s="271"/>
      <c r="Y28" s="272"/>
      <c r="Z28" s="110" t="str">
        <f t="shared" si="4"/>
        <v>-</v>
      </c>
      <c r="AA28" s="272"/>
      <c r="AB28" s="272"/>
      <c r="AC28" s="272"/>
      <c r="AD28" s="272"/>
      <c r="AE28" s="107">
        <f t="shared" si="5"/>
        <v>0</v>
      </c>
      <c r="AF28" s="271"/>
      <c r="AG28" s="272"/>
      <c r="AH28" s="110" t="str">
        <f t="shared" si="6"/>
        <v>-</v>
      </c>
      <c r="AI28" s="272"/>
      <c r="AJ28" s="272"/>
      <c r="AK28" s="272"/>
      <c r="AL28" s="272"/>
      <c r="AM28" s="107">
        <f t="shared" si="7"/>
        <v>0</v>
      </c>
      <c r="AN28" s="271">
        <v>93</v>
      </c>
      <c r="AO28" s="272">
        <v>19</v>
      </c>
      <c r="AP28" s="110">
        <f t="shared" si="8"/>
        <v>74</v>
      </c>
      <c r="AQ28" s="272" t="s">
        <v>566</v>
      </c>
      <c r="AR28" s="272"/>
      <c r="AS28" s="272"/>
      <c r="AT28" s="272">
        <v>11</v>
      </c>
      <c r="AU28" s="107">
        <f t="shared" si="9"/>
        <v>11</v>
      </c>
      <c r="AV28" s="271">
        <v>99</v>
      </c>
      <c r="AW28" s="272">
        <v>19</v>
      </c>
      <c r="AX28" s="110">
        <f t="shared" si="16"/>
        <v>80</v>
      </c>
      <c r="AY28" s="272"/>
      <c r="AZ28" s="272"/>
      <c r="BA28" s="272"/>
      <c r="BB28" s="272">
        <v>1</v>
      </c>
      <c r="BC28" s="107">
        <f t="shared" si="11"/>
        <v>12</v>
      </c>
      <c r="BD28" s="271">
        <v>98</v>
      </c>
      <c r="BE28" s="272">
        <v>19</v>
      </c>
      <c r="BF28" s="110">
        <f t="shared" si="12"/>
        <v>79</v>
      </c>
      <c r="BG28" s="272"/>
      <c r="BH28" s="272"/>
      <c r="BI28" s="272"/>
      <c r="BJ28" s="272">
        <v>1</v>
      </c>
      <c r="BK28" s="107">
        <f t="shared" si="13"/>
        <v>13</v>
      </c>
      <c r="BL28" s="94"/>
      <c r="BO28" s="111">
        <f t="shared" si="14"/>
        <v>3</v>
      </c>
      <c r="BQ28" s="112">
        <f t="shared" si="15"/>
        <v>96.666666666666671</v>
      </c>
    </row>
    <row r="29" spans="1:69" ht="21">
      <c r="A29" s="280">
        <v>20</v>
      </c>
      <c r="B29" s="3" t="s">
        <v>38</v>
      </c>
      <c r="C29" s="3" t="s">
        <v>39</v>
      </c>
      <c r="D29" s="3" t="s">
        <v>6</v>
      </c>
      <c r="E29" s="10" t="s">
        <v>464</v>
      </c>
      <c r="F29" s="5" t="str">
        <f>E29</f>
        <v>W-9</v>
      </c>
      <c r="G29" s="275"/>
      <c r="H29" s="26">
        <v>97</v>
      </c>
      <c r="I29" s="27">
        <v>9</v>
      </c>
      <c r="J29" s="109">
        <f t="shared" si="0"/>
        <v>88</v>
      </c>
      <c r="K29" s="202"/>
      <c r="L29" s="202"/>
      <c r="M29" s="202"/>
      <c r="N29" s="27">
        <v>1</v>
      </c>
      <c r="O29" s="107">
        <f t="shared" si="1"/>
        <v>1</v>
      </c>
      <c r="P29" s="26">
        <v>85</v>
      </c>
      <c r="Q29" s="27">
        <v>9</v>
      </c>
      <c r="R29" s="109">
        <f t="shared" si="2"/>
        <v>76</v>
      </c>
      <c r="S29" s="202" t="s">
        <v>607</v>
      </c>
      <c r="T29" s="202"/>
      <c r="U29" s="202"/>
      <c r="V29" s="27">
        <v>7</v>
      </c>
      <c r="W29" s="107">
        <f t="shared" si="3"/>
        <v>8</v>
      </c>
      <c r="X29" s="26"/>
      <c r="Y29" s="27"/>
      <c r="Z29" s="109" t="str">
        <f t="shared" si="4"/>
        <v>-</v>
      </c>
      <c r="AA29" s="27"/>
      <c r="AB29" s="27"/>
      <c r="AC29" s="27"/>
      <c r="AD29" s="27"/>
      <c r="AE29" s="107">
        <f t="shared" si="5"/>
        <v>8</v>
      </c>
      <c r="AF29" s="26">
        <v>88</v>
      </c>
      <c r="AG29" s="27">
        <v>9</v>
      </c>
      <c r="AH29" s="109">
        <f t="shared" si="6"/>
        <v>79</v>
      </c>
      <c r="AI29" s="27"/>
      <c r="AJ29" s="27"/>
      <c r="AK29" s="27"/>
      <c r="AL29" s="27">
        <v>1</v>
      </c>
      <c r="AM29" s="107">
        <f t="shared" si="7"/>
        <v>9</v>
      </c>
      <c r="AN29" s="26">
        <v>95</v>
      </c>
      <c r="AO29" s="27">
        <v>9</v>
      </c>
      <c r="AP29" s="109">
        <f t="shared" si="8"/>
        <v>86</v>
      </c>
      <c r="AQ29" s="27" t="s">
        <v>568</v>
      </c>
      <c r="AR29" s="27"/>
      <c r="AS29" s="27"/>
      <c r="AT29" s="27">
        <v>1</v>
      </c>
      <c r="AU29" s="107">
        <f t="shared" si="9"/>
        <v>10</v>
      </c>
      <c r="AV29" s="26">
        <v>91</v>
      </c>
      <c r="AW29" s="27">
        <v>9</v>
      </c>
      <c r="AX29" s="109">
        <f t="shared" si="16"/>
        <v>82</v>
      </c>
      <c r="AY29" s="27"/>
      <c r="AZ29" s="27"/>
      <c r="BA29" s="27"/>
      <c r="BB29" s="27">
        <v>1</v>
      </c>
      <c r="BC29" s="107">
        <f t="shared" si="11"/>
        <v>11</v>
      </c>
      <c r="BD29" s="26">
        <v>91</v>
      </c>
      <c r="BE29" s="27">
        <v>9</v>
      </c>
      <c r="BF29" s="109">
        <f t="shared" si="12"/>
        <v>82</v>
      </c>
      <c r="BG29" s="27"/>
      <c r="BH29" s="27"/>
      <c r="BI29" s="27"/>
      <c r="BJ29" s="27">
        <v>1</v>
      </c>
      <c r="BK29" s="107">
        <f t="shared" si="13"/>
        <v>12</v>
      </c>
      <c r="BL29" s="94"/>
      <c r="BO29" s="111">
        <f t="shared" si="14"/>
        <v>6</v>
      </c>
      <c r="BQ29" s="112">
        <f t="shared" si="15"/>
        <v>90</v>
      </c>
    </row>
    <row r="30" spans="1:69" ht="21">
      <c r="A30" s="280">
        <v>2</v>
      </c>
      <c r="B30" s="6" t="s">
        <v>4</v>
      </c>
      <c r="C30" s="6" t="s">
        <v>8</v>
      </c>
      <c r="D30" s="6" t="s">
        <v>9</v>
      </c>
      <c r="E30" s="10">
        <v>12</v>
      </c>
      <c r="F30" s="5">
        <f>E30</f>
        <v>12</v>
      </c>
      <c r="G30" s="275"/>
      <c r="H30" s="26">
        <v>96</v>
      </c>
      <c r="I30" s="27">
        <v>12</v>
      </c>
      <c r="J30" s="109">
        <f t="shared" si="0"/>
        <v>84</v>
      </c>
      <c r="K30" s="202"/>
      <c r="L30" s="202"/>
      <c r="M30" s="202"/>
      <c r="N30" s="27">
        <v>1</v>
      </c>
      <c r="O30" s="107">
        <f t="shared" si="1"/>
        <v>1</v>
      </c>
      <c r="P30" s="26">
        <v>93</v>
      </c>
      <c r="Q30" s="27">
        <v>12</v>
      </c>
      <c r="R30" s="109">
        <f t="shared" si="2"/>
        <v>81</v>
      </c>
      <c r="S30" s="202"/>
      <c r="T30" s="202"/>
      <c r="U30" s="202"/>
      <c r="V30" s="27">
        <v>2</v>
      </c>
      <c r="W30" s="107">
        <f t="shared" si="3"/>
        <v>3</v>
      </c>
      <c r="X30" s="26"/>
      <c r="Y30" s="27"/>
      <c r="Z30" s="109" t="str">
        <f t="shared" si="4"/>
        <v>-</v>
      </c>
      <c r="AA30" s="27"/>
      <c r="AB30" s="27"/>
      <c r="AC30" s="27"/>
      <c r="AD30" s="27"/>
      <c r="AE30" s="107">
        <f t="shared" si="5"/>
        <v>3</v>
      </c>
      <c r="AF30" s="26">
        <v>86</v>
      </c>
      <c r="AG30" s="27">
        <v>12</v>
      </c>
      <c r="AH30" s="109">
        <f t="shared" si="6"/>
        <v>74</v>
      </c>
      <c r="AI30" s="27" t="s">
        <v>645</v>
      </c>
      <c r="AJ30" s="27"/>
      <c r="AK30" s="27"/>
      <c r="AL30" s="27">
        <v>8</v>
      </c>
      <c r="AM30" s="107">
        <f t="shared" si="7"/>
        <v>11</v>
      </c>
      <c r="AN30" s="26"/>
      <c r="AO30" s="27"/>
      <c r="AP30" s="109" t="str">
        <f t="shared" si="8"/>
        <v>-</v>
      </c>
      <c r="AQ30" s="27"/>
      <c r="AR30" s="27"/>
      <c r="AS30" s="27"/>
      <c r="AT30" s="27"/>
      <c r="AU30" s="107">
        <f t="shared" si="9"/>
        <v>11</v>
      </c>
      <c r="AV30" s="26"/>
      <c r="AW30" s="27"/>
      <c r="AX30" s="109" t="str">
        <f t="shared" si="16"/>
        <v>-</v>
      </c>
      <c r="AY30" s="27"/>
      <c r="AZ30" s="27"/>
      <c r="BA30" s="27"/>
      <c r="BB30" s="27"/>
      <c r="BC30" s="107">
        <f t="shared" si="11"/>
        <v>11</v>
      </c>
      <c r="BD30" s="26"/>
      <c r="BE30" s="27"/>
      <c r="BF30" s="109" t="str">
        <f t="shared" si="12"/>
        <v>-</v>
      </c>
      <c r="BG30" s="27"/>
      <c r="BH30" s="27"/>
      <c r="BI30" s="27"/>
      <c r="BJ30" s="27"/>
      <c r="BK30" s="107">
        <f t="shared" si="13"/>
        <v>11</v>
      </c>
      <c r="BL30" s="94"/>
      <c r="BO30" s="111">
        <f t="shared" si="14"/>
        <v>3</v>
      </c>
      <c r="BQ30" s="112">
        <f t="shared" si="15"/>
        <v>89.5</v>
      </c>
    </row>
    <row r="31" spans="1:69" ht="21">
      <c r="A31" s="280">
        <v>8</v>
      </c>
      <c r="B31" s="282" t="s">
        <v>590</v>
      </c>
      <c r="C31" s="282" t="s">
        <v>659</v>
      </c>
      <c r="D31" s="282" t="s">
        <v>592</v>
      </c>
      <c r="E31" s="9" t="s">
        <v>564</v>
      </c>
      <c r="F31" s="203" t="s">
        <v>693</v>
      </c>
      <c r="G31" s="275"/>
      <c r="H31" s="273"/>
      <c r="I31" s="274"/>
      <c r="J31" s="110" t="str">
        <f t="shared" si="0"/>
        <v>-</v>
      </c>
      <c r="K31" s="202"/>
      <c r="L31" s="202"/>
      <c r="M31" s="202"/>
      <c r="N31" s="274"/>
      <c r="O31" s="107">
        <f t="shared" si="1"/>
        <v>0</v>
      </c>
      <c r="P31" s="273">
        <v>107</v>
      </c>
      <c r="Q31" s="274" t="s">
        <v>564</v>
      </c>
      <c r="R31" s="109" t="str">
        <f t="shared" si="2"/>
        <v>-</v>
      </c>
      <c r="S31" s="202"/>
      <c r="T31" s="202"/>
      <c r="U31" s="202"/>
      <c r="V31" s="274"/>
      <c r="W31" s="107">
        <f t="shared" si="3"/>
        <v>0</v>
      </c>
      <c r="X31" s="273"/>
      <c r="Y31" s="274"/>
      <c r="Z31" s="110" t="str">
        <f t="shared" si="4"/>
        <v>-</v>
      </c>
      <c r="AA31" s="274"/>
      <c r="AB31" s="274"/>
      <c r="AC31" s="274"/>
      <c r="AD31" s="274"/>
      <c r="AE31" s="107">
        <f t="shared" si="5"/>
        <v>0</v>
      </c>
      <c r="AF31" s="273"/>
      <c r="AG31" s="274"/>
      <c r="AH31" s="110" t="str">
        <f t="shared" si="6"/>
        <v>-</v>
      </c>
      <c r="AI31" s="274"/>
      <c r="AJ31" s="274"/>
      <c r="AK31" s="274"/>
      <c r="AL31" s="274"/>
      <c r="AM31" s="107">
        <f t="shared" si="7"/>
        <v>0</v>
      </c>
      <c r="AN31" s="273">
        <v>110</v>
      </c>
      <c r="AO31" s="274"/>
      <c r="AP31" s="110">
        <f t="shared" si="8"/>
        <v>110</v>
      </c>
      <c r="AQ31" s="274"/>
      <c r="AR31" s="274"/>
      <c r="AS31" s="274"/>
      <c r="AT31" s="274"/>
      <c r="AU31" s="107">
        <f t="shared" si="9"/>
        <v>0</v>
      </c>
      <c r="AV31" s="271">
        <v>98</v>
      </c>
      <c r="AW31" s="272">
        <v>24</v>
      </c>
      <c r="AX31" s="110">
        <f t="shared" si="16"/>
        <v>74</v>
      </c>
      <c r="AY31" s="272"/>
      <c r="AZ31" s="272"/>
      <c r="BA31" s="272"/>
      <c r="BB31" s="274">
        <v>9</v>
      </c>
      <c r="BC31" s="107">
        <f t="shared" si="11"/>
        <v>9</v>
      </c>
      <c r="BD31" s="273">
        <v>102</v>
      </c>
      <c r="BE31" s="274">
        <v>24</v>
      </c>
      <c r="BF31" s="110">
        <f t="shared" si="12"/>
        <v>78</v>
      </c>
      <c r="BG31" s="274"/>
      <c r="BH31" s="274"/>
      <c r="BI31" s="274"/>
      <c r="BJ31" s="274">
        <v>1</v>
      </c>
      <c r="BK31" s="107">
        <f t="shared" si="13"/>
        <v>10</v>
      </c>
      <c r="BL31" s="94"/>
      <c r="BO31" s="111">
        <f t="shared" si="14"/>
        <v>4</v>
      </c>
      <c r="BQ31" s="112">
        <f t="shared" si="15"/>
        <v>104.25</v>
      </c>
    </row>
    <row r="32" spans="1:69" ht="21">
      <c r="A32" s="280">
        <v>44</v>
      </c>
      <c r="B32" s="214" t="s">
        <v>80</v>
      </c>
      <c r="C32" s="214" t="s">
        <v>81</v>
      </c>
      <c r="D32" s="214" t="s">
        <v>82</v>
      </c>
      <c r="E32" s="215">
        <v>8</v>
      </c>
      <c r="F32" s="216">
        <f>E32</f>
        <v>8</v>
      </c>
      <c r="G32" s="275"/>
      <c r="H32" s="273">
        <v>85</v>
      </c>
      <c r="I32" s="274">
        <v>8</v>
      </c>
      <c r="J32" s="110">
        <f t="shared" si="0"/>
        <v>77</v>
      </c>
      <c r="K32" s="202">
        <v>1</v>
      </c>
      <c r="L32" s="202"/>
      <c r="M32" s="202"/>
      <c r="N32" s="274">
        <v>7</v>
      </c>
      <c r="O32" s="107">
        <f t="shared" si="1"/>
        <v>7</v>
      </c>
      <c r="P32" s="273">
        <v>88</v>
      </c>
      <c r="Q32" s="274">
        <v>8</v>
      </c>
      <c r="R32" s="109">
        <f t="shared" si="2"/>
        <v>80</v>
      </c>
      <c r="S32" s="202"/>
      <c r="T32" s="202"/>
      <c r="U32" s="202"/>
      <c r="V32" s="274">
        <v>3</v>
      </c>
      <c r="W32" s="107">
        <f t="shared" si="3"/>
        <v>10</v>
      </c>
      <c r="X32" s="273"/>
      <c r="Y32" s="274"/>
      <c r="Z32" s="110" t="str">
        <f t="shared" si="4"/>
        <v>-</v>
      </c>
      <c r="AA32" s="274"/>
      <c r="AB32" s="274"/>
      <c r="AC32" s="274"/>
      <c r="AD32" s="274"/>
      <c r="AE32" s="107">
        <f t="shared" si="5"/>
        <v>10</v>
      </c>
      <c r="AF32" s="231" t="s">
        <v>629</v>
      </c>
      <c r="AG32" s="232"/>
      <c r="AH32" s="232" t="str">
        <f t="shared" si="6"/>
        <v>-</v>
      </c>
      <c r="AI32" s="232"/>
      <c r="AJ32" s="232"/>
      <c r="AK32" s="232"/>
      <c r="AL32" s="232"/>
      <c r="AM32" s="233">
        <f t="shared" si="7"/>
        <v>10</v>
      </c>
      <c r="AN32" s="231"/>
      <c r="AO32" s="232"/>
      <c r="AP32" s="232" t="str">
        <f t="shared" si="8"/>
        <v>-</v>
      </c>
      <c r="AQ32" s="232"/>
      <c r="AR32" s="232"/>
      <c r="AS32" s="232"/>
      <c r="AT32" s="232"/>
      <c r="AU32" s="233">
        <f t="shared" si="9"/>
        <v>10</v>
      </c>
      <c r="AV32" s="231"/>
      <c r="AW32" s="232"/>
      <c r="AX32" s="232" t="str">
        <f t="shared" si="16"/>
        <v>-</v>
      </c>
      <c r="AY32" s="232"/>
      <c r="AZ32" s="232"/>
      <c r="BA32" s="232"/>
      <c r="BB32" s="232"/>
      <c r="BC32" s="233">
        <f t="shared" si="11"/>
        <v>10</v>
      </c>
      <c r="BD32" s="231"/>
      <c r="BE32" s="232"/>
      <c r="BF32" s="232" t="str">
        <f t="shared" si="12"/>
        <v>-</v>
      </c>
      <c r="BG32" s="232"/>
      <c r="BH32" s="232"/>
      <c r="BI32" s="232"/>
      <c r="BJ32" s="232"/>
      <c r="BK32" s="233">
        <f t="shared" si="13"/>
        <v>10</v>
      </c>
      <c r="BL32" s="94"/>
      <c r="BO32" s="111">
        <f t="shared" si="14"/>
        <v>2</v>
      </c>
      <c r="BQ32" s="112">
        <f t="shared" si="15"/>
        <v>88</v>
      </c>
    </row>
    <row r="33" spans="1:69" ht="21">
      <c r="A33" s="280">
        <v>54</v>
      </c>
      <c r="B33" s="6" t="s">
        <v>90</v>
      </c>
      <c r="C33" s="6" t="s">
        <v>91</v>
      </c>
      <c r="D33" s="6" t="s">
        <v>92</v>
      </c>
      <c r="E33" s="9" t="s">
        <v>468</v>
      </c>
      <c r="F33" s="5" t="str">
        <f>E33</f>
        <v>W-10</v>
      </c>
      <c r="G33" s="275"/>
      <c r="H33" s="273">
        <v>95</v>
      </c>
      <c r="I33" s="274">
        <v>10</v>
      </c>
      <c r="J33" s="110">
        <f t="shared" si="0"/>
        <v>85</v>
      </c>
      <c r="K33" s="202">
        <v>1</v>
      </c>
      <c r="L33" s="202"/>
      <c r="M33" s="202"/>
      <c r="N33" s="274">
        <v>1</v>
      </c>
      <c r="O33" s="107">
        <f t="shared" si="1"/>
        <v>1</v>
      </c>
      <c r="P33" s="273"/>
      <c r="Q33" s="274"/>
      <c r="R33" s="109" t="str">
        <f t="shared" si="2"/>
        <v>-</v>
      </c>
      <c r="S33" s="202"/>
      <c r="T33" s="202"/>
      <c r="U33" s="202"/>
      <c r="V33" s="274"/>
      <c r="W33" s="107">
        <f t="shared" si="3"/>
        <v>1</v>
      </c>
      <c r="X33" s="273"/>
      <c r="Y33" s="274"/>
      <c r="Z33" s="110" t="str">
        <f t="shared" si="4"/>
        <v>-</v>
      </c>
      <c r="AA33" s="274"/>
      <c r="AB33" s="274"/>
      <c r="AC33" s="274"/>
      <c r="AD33" s="274"/>
      <c r="AE33" s="107">
        <f t="shared" si="5"/>
        <v>1</v>
      </c>
      <c r="AF33" s="273">
        <v>97</v>
      </c>
      <c r="AG33" s="274">
        <v>10</v>
      </c>
      <c r="AH33" s="110">
        <f t="shared" si="6"/>
        <v>87</v>
      </c>
      <c r="AI33" s="274"/>
      <c r="AJ33" s="274"/>
      <c r="AK33" s="274"/>
      <c r="AL33" s="274">
        <v>1</v>
      </c>
      <c r="AM33" s="107">
        <f t="shared" si="7"/>
        <v>2</v>
      </c>
      <c r="AN33" s="273">
        <v>87</v>
      </c>
      <c r="AO33" s="274">
        <v>10</v>
      </c>
      <c r="AP33" s="110">
        <f t="shared" si="8"/>
        <v>77</v>
      </c>
      <c r="AQ33" s="274" t="s">
        <v>566</v>
      </c>
      <c r="AR33" s="274"/>
      <c r="AS33" s="274"/>
      <c r="AT33" s="274">
        <v>7</v>
      </c>
      <c r="AU33" s="107">
        <f t="shared" si="9"/>
        <v>9</v>
      </c>
      <c r="AV33" s="273"/>
      <c r="AW33" s="274"/>
      <c r="AX33" s="110" t="str">
        <f t="shared" si="16"/>
        <v>-</v>
      </c>
      <c r="AY33" s="274"/>
      <c r="AZ33" s="274"/>
      <c r="BA33" s="274"/>
      <c r="BB33" s="274"/>
      <c r="BC33" s="107">
        <f t="shared" si="11"/>
        <v>9</v>
      </c>
      <c r="BD33" s="273">
        <v>87</v>
      </c>
      <c r="BE33" s="274">
        <v>10</v>
      </c>
      <c r="BF33" s="110">
        <f t="shared" si="12"/>
        <v>77</v>
      </c>
      <c r="BG33" s="274"/>
      <c r="BH33" s="274"/>
      <c r="BI33" s="274"/>
      <c r="BJ33" s="274">
        <v>1</v>
      </c>
      <c r="BK33" s="107">
        <f t="shared" si="13"/>
        <v>10</v>
      </c>
      <c r="BL33" s="94"/>
      <c r="BO33" s="111">
        <f t="shared" si="14"/>
        <v>4</v>
      </c>
      <c r="BQ33" s="112">
        <f t="shared" si="15"/>
        <v>90.333333333333329</v>
      </c>
    </row>
    <row r="34" spans="1:69" ht="21">
      <c r="A34" s="280">
        <v>10</v>
      </c>
      <c r="B34" s="3" t="s">
        <v>30</v>
      </c>
      <c r="C34" s="3" t="s">
        <v>31</v>
      </c>
      <c r="D34" s="3" t="s">
        <v>403</v>
      </c>
      <c r="E34" s="10">
        <v>16</v>
      </c>
      <c r="F34" s="5">
        <f>E34</f>
        <v>16</v>
      </c>
      <c r="H34" s="26"/>
      <c r="I34" s="27"/>
      <c r="J34" s="109" t="str">
        <f t="shared" si="0"/>
        <v>-</v>
      </c>
      <c r="K34" s="202"/>
      <c r="L34" s="202"/>
      <c r="M34" s="202"/>
      <c r="N34" s="27"/>
      <c r="O34" s="107">
        <f t="shared" si="1"/>
        <v>0</v>
      </c>
      <c r="P34" s="26"/>
      <c r="Q34" s="27"/>
      <c r="R34" s="109" t="str">
        <f t="shared" si="2"/>
        <v>-</v>
      </c>
      <c r="S34" s="202"/>
      <c r="T34" s="202"/>
      <c r="U34" s="202"/>
      <c r="V34" s="27"/>
      <c r="W34" s="107">
        <f t="shared" si="3"/>
        <v>0</v>
      </c>
      <c r="X34" s="26"/>
      <c r="Y34" s="27"/>
      <c r="Z34" s="109" t="str">
        <f t="shared" si="4"/>
        <v>-</v>
      </c>
      <c r="AA34" s="27"/>
      <c r="AB34" s="27"/>
      <c r="AC34" s="27"/>
      <c r="AD34" s="27"/>
      <c r="AE34" s="107">
        <f t="shared" si="5"/>
        <v>0</v>
      </c>
      <c r="AF34" s="26"/>
      <c r="AG34" s="27"/>
      <c r="AH34" s="109" t="str">
        <f t="shared" si="6"/>
        <v>-</v>
      </c>
      <c r="AI34" s="27"/>
      <c r="AJ34" s="27"/>
      <c r="AK34" s="27"/>
      <c r="AL34" s="27"/>
      <c r="AM34" s="107">
        <f t="shared" si="7"/>
        <v>0</v>
      </c>
      <c r="AN34" s="26"/>
      <c r="AO34" s="27"/>
      <c r="AP34" s="109" t="str">
        <f t="shared" si="8"/>
        <v>-</v>
      </c>
      <c r="AQ34" s="27"/>
      <c r="AR34" s="27"/>
      <c r="AS34" s="27"/>
      <c r="AT34" s="27"/>
      <c r="AU34" s="107">
        <f t="shared" si="9"/>
        <v>0</v>
      </c>
      <c r="AV34" s="26"/>
      <c r="AW34" s="27"/>
      <c r="AX34" s="109" t="str">
        <f t="shared" si="16"/>
        <v>-</v>
      </c>
      <c r="AY34" s="27"/>
      <c r="AZ34" s="27"/>
      <c r="BA34" s="27"/>
      <c r="BB34" s="27"/>
      <c r="BC34" s="107">
        <f t="shared" si="11"/>
        <v>0</v>
      </c>
      <c r="BD34" s="26">
        <v>89</v>
      </c>
      <c r="BE34" s="27">
        <v>16</v>
      </c>
      <c r="BF34" s="109">
        <f t="shared" si="12"/>
        <v>73</v>
      </c>
      <c r="BG34" s="283" t="s">
        <v>602</v>
      </c>
      <c r="BH34" s="283" t="s">
        <v>605</v>
      </c>
      <c r="BI34" s="27"/>
      <c r="BJ34" s="27">
        <v>9</v>
      </c>
      <c r="BK34" s="107">
        <f t="shared" si="13"/>
        <v>9</v>
      </c>
      <c r="BL34" s="94"/>
      <c r="BO34" s="111">
        <f t="shared" si="14"/>
        <v>1</v>
      </c>
      <c r="BQ34" s="112">
        <f t="shared" si="15"/>
        <v>89</v>
      </c>
    </row>
    <row r="35" spans="1:69" ht="21">
      <c r="A35" s="280">
        <v>17</v>
      </c>
      <c r="B35" s="6" t="s">
        <v>554</v>
      </c>
      <c r="C35" s="6" t="s">
        <v>555</v>
      </c>
      <c r="D35" s="6" t="s">
        <v>556</v>
      </c>
      <c r="E35" s="9" t="s">
        <v>593</v>
      </c>
      <c r="F35" s="201">
        <v>13</v>
      </c>
      <c r="G35" s="275"/>
      <c r="H35" s="273">
        <v>96</v>
      </c>
      <c r="I35" s="274" t="s">
        <v>564</v>
      </c>
      <c r="J35" s="110" t="str">
        <f t="shared" si="0"/>
        <v>-</v>
      </c>
      <c r="K35" s="202">
        <v>1</v>
      </c>
      <c r="L35" s="202"/>
      <c r="M35" s="202"/>
      <c r="N35" s="274">
        <v>1</v>
      </c>
      <c r="O35" s="107">
        <f t="shared" si="1"/>
        <v>1</v>
      </c>
      <c r="P35" s="273">
        <v>88</v>
      </c>
      <c r="Q35" s="274" t="s">
        <v>593</v>
      </c>
      <c r="R35" s="109" t="str">
        <f t="shared" si="2"/>
        <v>-</v>
      </c>
      <c r="S35" s="202"/>
      <c r="T35" s="202"/>
      <c r="U35" s="202" t="s">
        <v>566</v>
      </c>
      <c r="V35" s="274"/>
      <c r="W35" s="107">
        <f t="shared" si="3"/>
        <v>1</v>
      </c>
      <c r="X35" s="273"/>
      <c r="Y35" s="274"/>
      <c r="Z35" s="110" t="str">
        <f t="shared" si="4"/>
        <v>-</v>
      </c>
      <c r="AA35" s="274"/>
      <c r="AB35" s="274"/>
      <c r="AC35" s="274"/>
      <c r="AD35" s="274"/>
      <c r="AE35" s="107">
        <f t="shared" si="5"/>
        <v>1</v>
      </c>
      <c r="AF35" s="273"/>
      <c r="AG35" s="274"/>
      <c r="AH35" s="110" t="str">
        <f t="shared" si="6"/>
        <v>-</v>
      </c>
      <c r="AI35" s="274"/>
      <c r="AJ35" s="274"/>
      <c r="AK35" s="274"/>
      <c r="AL35" s="274"/>
      <c r="AM35" s="107">
        <f t="shared" si="7"/>
        <v>1</v>
      </c>
      <c r="AN35" s="273"/>
      <c r="AO35" s="274"/>
      <c r="AP35" s="110" t="str">
        <f t="shared" si="8"/>
        <v>-</v>
      </c>
      <c r="AQ35" s="274"/>
      <c r="AR35" s="274"/>
      <c r="AS35" s="274"/>
      <c r="AT35" s="274"/>
      <c r="AU35" s="107">
        <f t="shared" si="9"/>
        <v>1</v>
      </c>
      <c r="AV35" s="273">
        <v>94</v>
      </c>
      <c r="AW35" s="274">
        <v>13</v>
      </c>
      <c r="AX35" s="110">
        <f t="shared" si="16"/>
        <v>81</v>
      </c>
      <c r="AY35" s="274" t="s">
        <v>604</v>
      </c>
      <c r="AZ35" s="274" t="s">
        <v>570</v>
      </c>
      <c r="BA35" s="262" t="s">
        <v>568</v>
      </c>
      <c r="BB35" s="274">
        <v>1</v>
      </c>
      <c r="BC35" s="107">
        <f t="shared" si="11"/>
        <v>2</v>
      </c>
      <c r="BD35" s="273">
        <v>88</v>
      </c>
      <c r="BE35" s="274">
        <v>13</v>
      </c>
      <c r="BF35" s="110">
        <f t="shared" si="12"/>
        <v>75</v>
      </c>
      <c r="BG35" s="283" t="s">
        <v>566</v>
      </c>
      <c r="BH35" s="274"/>
      <c r="BI35" s="274"/>
      <c r="BJ35" s="274">
        <v>6</v>
      </c>
      <c r="BK35" s="107">
        <f t="shared" si="13"/>
        <v>8</v>
      </c>
      <c r="BL35" s="94"/>
      <c r="BO35" s="111">
        <f t="shared" si="14"/>
        <v>4</v>
      </c>
      <c r="BQ35" s="112">
        <f t="shared" si="15"/>
        <v>90</v>
      </c>
    </row>
    <row r="36" spans="1:69" ht="21">
      <c r="A36" s="280">
        <v>47</v>
      </c>
      <c r="B36" s="282" t="s">
        <v>663</v>
      </c>
      <c r="C36" s="282" t="s">
        <v>664</v>
      </c>
      <c r="D36" s="282" t="s">
        <v>666</v>
      </c>
      <c r="E36" s="5" t="s">
        <v>564</v>
      </c>
      <c r="F36" s="203" t="s">
        <v>660</v>
      </c>
      <c r="H36" s="271"/>
      <c r="I36" s="272"/>
      <c r="J36" s="110" t="str">
        <f t="shared" ref="J36:J67" si="17">IF(H36="","-",IFERROR(H36-I36,"-"))</f>
        <v>-</v>
      </c>
      <c r="K36" s="202"/>
      <c r="L36" s="202"/>
      <c r="M36" s="202"/>
      <c r="N36" s="272"/>
      <c r="O36" s="107">
        <f t="shared" ref="O36:O67" si="18">N36</f>
        <v>0</v>
      </c>
      <c r="P36" s="271"/>
      <c r="Q36" s="272"/>
      <c r="R36" s="109" t="str">
        <f t="shared" ref="R36:R67" si="19">IF(P36="","-",IFERROR(P36-Q36,"-"))</f>
        <v>-</v>
      </c>
      <c r="S36" s="202"/>
      <c r="T36" s="202"/>
      <c r="U36" s="202"/>
      <c r="V36" s="272"/>
      <c r="W36" s="107">
        <f t="shared" ref="W36:W67" si="20">O36+V36</f>
        <v>0</v>
      </c>
      <c r="X36" s="271"/>
      <c r="Y36" s="272"/>
      <c r="Z36" s="110" t="str">
        <f t="shared" ref="Z36:Z67" si="21">IF(X36="","-",IFERROR(X36-Y36,"-"))</f>
        <v>-</v>
      </c>
      <c r="AA36" s="272"/>
      <c r="AB36" s="272"/>
      <c r="AC36" s="272"/>
      <c r="AD36" s="272"/>
      <c r="AE36" s="107">
        <f t="shared" ref="AE36:AE67" si="22">W36+AD36</f>
        <v>0</v>
      </c>
      <c r="AF36" s="271"/>
      <c r="AG36" s="272"/>
      <c r="AH36" s="110" t="str">
        <f t="shared" ref="AH36:AH67" si="23">IF(AF36="","-",IFERROR(AF36-AG36,"-"))</f>
        <v>-</v>
      </c>
      <c r="AI36" s="272"/>
      <c r="AJ36" s="272"/>
      <c r="AK36" s="272"/>
      <c r="AL36" s="272"/>
      <c r="AM36" s="107">
        <f t="shared" ref="AM36:AM67" si="24">AE36+AL36</f>
        <v>0</v>
      </c>
      <c r="AN36" s="271">
        <v>131</v>
      </c>
      <c r="AO36" s="272"/>
      <c r="AP36" s="110">
        <f t="shared" ref="AP36:AP67" si="25">IF(AN36="","-",IFERROR(AN36-AO36,"-"))</f>
        <v>131</v>
      </c>
      <c r="AQ36" s="272"/>
      <c r="AR36" s="272"/>
      <c r="AS36" s="272"/>
      <c r="AT36" s="272"/>
      <c r="AU36" s="107">
        <f t="shared" ref="AU36:AU67" si="26">AM36+AT36</f>
        <v>0</v>
      </c>
      <c r="AV36" s="271">
        <v>156</v>
      </c>
      <c r="AW36" s="272"/>
      <c r="AX36" s="110">
        <f t="shared" si="16"/>
        <v>156</v>
      </c>
      <c r="AY36" s="272"/>
      <c r="AZ36" s="272"/>
      <c r="BA36" s="272"/>
      <c r="BB36" s="272">
        <v>0</v>
      </c>
      <c r="BC36" s="107">
        <f t="shared" ref="BC36:BC67" si="27">AU36+BB36</f>
        <v>0</v>
      </c>
      <c r="BD36" s="271">
        <v>110</v>
      </c>
      <c r="BE36" s="272">
        <v>36</v>
      </c>
      <c r="BF36" s="110">
        <f t="shared" ref="BF36:BF67" si="28">IF(BD36="","-",IFERROR(BD36-BE36,"-"))</f>
        <v>74</v>
      </c>
      <c r="BG36" s="272"/>
      <c r="BH36" s="272"/>
      <c r="BI36" s="272"/>
      <c r="BJ36" s="272">
        <v>7</v>
      </c>
      <c r="BK36" s="107">
        <f t="shared" ref="BK36:BK67" si="29">BC36+BJ36</f>
        <v>7</v>
      </c>
      <c r="BL36" s="94"/>
      <c r="BO36" s="111">
        <f t="shared" ref="BO36:BO67" si="30">COUNT(H36,P36,X36,AF36,AN36,AV36,BD36)</f>
        <v>3</v>
      </c>
      <c r="BQ36" s="112">
        <f t="shared" ref="BQ36:BQ67" si="31">IFERROR(AVERAGE(P36,X36,AF36,AN36,AV36,BD36),"-")</f>
        <v>132.33333333333334</v>
      </c>
    </row>
    <row r="37" spans="1:69" ht="21">
      <c r="A37" s="280">
        <v>41</v>
      </c>
      <c r="B37" s="103" t="s">
        <v>70</v>
      </c>
      <c r="C37" s="103" t="s">
        <v>71</v>
      </c>
      <c r="D37" s="103" t="s">
        <v>72</v>
      </c>
      <c r="E37" s="11">
        <v>36</v>
      </c>
      <c r="F37" s="203" t="s">
        <v>660</v>
      </c>
      <c r="G37" s="275"/>
      <c r="H37" s="273">
        <v>119</v>
      </c>
      <c r="I37" s="274">
        <v>36</v>
      </c>
      <c r="J37" s="110">
        <f t="shared" si="17"/>
        <v>83</v>
      </c>
      <c r="K37" s="202"/>
      <c r="L37" s="202"/>
      <c r="M37" s="202"/>
      <c r="N37" s="274">
        <v>1</v>
      </c>
      <c r="O37" s="107">
        <f t="shared" si="18"/>
        <v>1</v>
      </c>
      <c r="P37" s="271">
        <v>122</v>
      </c>
      <c r="Q37" s="272">
        <v>36</v>
      </c>
      <c r="R37" s="109">
        <f t="shared" si="19"/>
        <v>86</v>
      </c>
      <c r="S37" s="202"/>
      <c r="T37" s="202"/>
      <c r="U37" s="202"/>
      <c r="V37" s="272">
        <v>1</v>
      </c>
      <c r="W37" s="107">
        <f t="shared" si="20"/>
        <v>2</v>
      </c>
      <c r="X37" s="271"/>
      <c r="Y37" s="272"/>
      <c r="Z37" s="110" t="str">
        <f t="shared" si="21"/>
        <v>-</v>
      </c>
      <c r="AA37" s="272"/>
      <c r="AB37" s="272"/>
      <c r="AC37" s="272"/>
      <c r="AD37" s="272"/>
      <c r="AE37" s="107">
        <f t="shared" si="22"/>
        <v>2</v>
      </c>
      <c r="AF37" s="271">
        <v>124</v>
      </c>
      <c r="AG37" s="272">
        <v>36</v>
      </c>
      <c r="AH37" s="110">
        <f t="shared" si="23"/>
        <v>88</v>
      </c>
      <c r="AI37" s="272"/>
      <c r="AJ37" s="272"/>
      <c r="AK37" s="272"/>
      <c r="AL37" s="272">
        <v>1</v>
      </c>
      <c r="AM37" s="107">
        <f t="shared" si="24"/>
        <v>3</v>
      </c>
      <c r="AN37" s="271">
        <v>124</v>
      </c>
      <c r="AO37" s="272">
        <v>36</v>
      </c>
      <c r="AP37" s="110">
        <f t="shared" si="25"/>
        <v>88</v>
      </c>
      <c r="AQ37" s="272"/>
      <c r="AR37" s="272"/>
      <c r="AS37" s="272"/>
      <c r="AT37" s="272">
        <v>1</v>
      </c>
      <c r="AU37" s="107">
        <f t="shared" si="26"/>
        <v>4</v>
      </c>
      <c r="AV37" s="271"/>
      <c r="AW37" s="272"/>
      <c r="AX37" s="110" t="str">
        <f t="shared" si="16"/>
        <v>-</v>
      </c>
      <c r="AY37" s="272"/>
      <c r="AZ37" s="272"/>
      <c r="BA37" s="272"/>
      <c r="BB37" s="272"/>
      <c r="BC37" s="107">
        <f t="shared" si="27"/>
        <v>4</v>
      </c>
      <c r="BD37" s="271">
        <v>134</v>
      </c>
      <c r="BE37" s="272">
        <v>36</v>
      </c>
      <c r="BF37" s="110">
        <f t="shared" si="28"/>
        <v>98</v>
      </c>
      <c r="BG37" s="272"/>
      <c r="BH37" s="272"/>
      <c r="BI37" s="274"/>
      <c r="BJ37" s="272">
        <v>1</v>
      </c>
      <c r="BK37" s="107">
        <f t="shared" si="29"/>
        <v>5</v>
      </c>
      <c r="BL37" s="94"/>
      <c r="BO37" s="111">
        <f t="shared" si="30"/>
        <v>5</v>
      </c>
      <c r="BQ37" s="112">
        <f t="shared" si="31"/>
        <v>126</v>
      </c>
    </row>
    <row r="38" spans="1:69" ht="21">
      <c r="A38" s="280">
        <v>51</v>
      </c>
      <c r="B38" s="282" t="s">
        <v>621</v>
      </c>
      <c r="C38" s="282" t="s">
        <v>622</v>
      </c>
      <c r="D38" s="282" t="s">
        <v>623</v>
      </c>
      <c r="E38" s="9" t="s">
        <v>563</v>
      </c>
      <c r="F38" s="203" t="s">
        <v>727</v>
      </c>
      <c r="G38" s="275"/>
      <c r="H38" s="273"/>
      <c r="I38" s="274"/>
      <c r="J38" s="110" t="str">
        <f t="shared" si="17"/>
        <v>-</v>
      </c>
      <c r="K38" s="202"/>
      <c r="L38" s="202"/>
      <c r="M38" s="202"/>
      <c r="N38" s="274"/>
      <c r="O38" s="107">
        <f t="shared" si="18"/>
        <v>0</v>
      </c>
      <c r="P38" s="273"/>
      <c r="Q38" s="274"/>
      <c r="R38" s="109" t="str">
        <f t="shared" si="19"/>
        <v>-</v>
      </c>
      <c r="S38" s="202"/>
      <c r="T38" s="202"/>
      <c r="U38" s="202"/>
      <c r="V38" s="274"/>
      <c r="W38" s="107">
        <f t="shared" si="20"/>
        <v>0</v>
      </c>
      <c r="X38" s="273"/>
      <c r="Y38" s="274"/>
      <c r="Z38" s="110" t="str">
        <f t="shared" si="21"/>
        <v>-</v>
      </c>
      <c r="AA38" s="274"/>
      <c r="AB38" s="274"/>
      <c r="AC38" s="274"/>
      <c r="AD38" s="274"/>
      <c r="AE38" s="107">
        <f t="shared" si="22"/>
        <v>0</v>
      </c>
      <c r="AF38" s="273">
        <v>87</v>
      </c>
      <c r="AG38" s="274"/>
      <c r="AH38" s="110">
        <f t="shared" si="23"/>
        <v>87</v>
      </c>
      <c r="AI38" s="272" t="s">
        <v>602</v>
      </c>
      <c r="AJ38" s="274"/>
      <c r="AK38" s="274"/>
      <c r="AL38" s="274"/>
      <c r="AM38" s="107">
        <f t="shared" si="24"/>
        <v>0</v>
      </c>
      <c r="AN38" s="273">
        <v>98</v>
      </c>
      <c r="AO38" s="274"/>
      <c r="AP38" s="110">
        <f t="shared" si="25"/>
        <v>98</v>
      </c>
      <c r="AQ38" s="274"/>
      <c r="AR38" s="274"/>
      <c r="AS38" s="274"/>
      <c r="AT38" s="274"/>
      <c r="AU38" s="107">
        <f t="shared" si="26"/>
        <v>0</v>
      </c>
      <c r="AV38" s="273">
        <v>90</v>
      </c>
      <c r="AW38" s="274">
        <v>13</v>
      </c>
      <c r="AX38" s="110">
        <f t="shared" si="16"/>
        <v>77</v>
      </c>
      <c r="AY38" s="274"/>
      <c r="AZ38" s="274"/>
      <c r="BA38" s="274"/>
      <c r="BB38" s="274">
        <v>4</v>
      </c>
      <c r="BC38" s="107">
        <f t="shared" si="27"/>
        <v>4</v>
      </c>
      <c r="BD38" s="273">
        <v>93</v>
      </c>
      <c r="BE38" s="274">
        <v>13</v>
      </c>
      <c r="BF38" s="110">
        <f t="shared" si="28"/>
        <v>80</v>
      </c>
      <c r="BG38" s="274"/>
      <c r="BH38" s="274"/>
      <c r="BI38" s="274"/>
      <c r="BJ38" s="274">
        <v>1</v>
      </c>
      <c r="BK38" s="107">
        <f t="shared" si="29"/>
        <v>5</v>
      </c>
      <c r="BL38" s="94"/>
      <c r="BO38" s="111">
        <f t="shared" si="30"/>
        <v>4</v>
      </c>
      <c r="BQ38" s="112">
        <f t="shared" si="31"/>
        <v>92</v>
      </c>
    </row>
    <row r="39" spans="1:69" ht="21">
      <c r="A39" s="280">
        <v>38</v>
      </c>
      <c r="B39" s="3" t="s">
        <v>108</v>
      </c>
      <c r="C39" s="3" t="s">
        <v>109</v>
      </c>
      <c r="D39" s="3" t="s">
        <v>110</v>
      </c>
      <c r="E39" s="9">
        <v>28</v>
      </c>
      <c r="F39" s="5">
        <f t="shared" ref="F39:F44" si="32">E39</f>
        <v>28</v>
      </c>
      <c r="G39" s="275"/>
      <c r="H39" s="273">
        <v>107</v>
      </c>
      <c r="I39" s="274">
        <v>28</v>
      </c>
      <c r="J39" s="110">
        <f t="shared" si="17"/>
        <v>79</v>
      </c>
      <c r="K39" s="202"/>
      <c r="L39" s="202"/>
      <c r="M39" s="202" t="s">
        <v>568</v>
      </c>
      <c r="N39" s="274">
        <v>4</v>
      </c>
      <c r="O39" s="107">
        <f t="shared" si="18"/>
        <v>4</v>
      </c>
      <c r="P39" s="273"/>
      <c r="Q39" s="274"/>
      <c r="R39" s="109" t="str">
        <f t="shared" si="19"/>
        <v>-</v>
      </c>
      <c r="S39" s="202"/>
      <c r="T39" s="202"/>
      <c r="U39" s="202"/>
      <c r="V39" s="274"/>
      <c r="W39" s="107">
        <f t="shared" si="20"/>
        <v>4</v>
      </c>
      <c r="X39" s="273"/>
      <c r="Y39" s="274"/>
      <c r="Z39" s="110" t="str">
        <f t="shared" si="21"/>
        <v>-</v>
      </c>
      <c r="AA39" s="274"/>
      <c r="AB39" s="274"/>
      <c r="AC39" s="274"/>
      <c r="AD39" s="274"/>
      <c r="AE39" s="107">
        <f t="shared" si="22"/>
        <v>4</v>
      </c>
      <c r="AF39" s="273"/>
      <c r="AG39" s="274"/>
      <c r="AH39" s="110" t="str">
        <f t="shared" si="23"/>
        <v>-</v>
      </c>
      <c r="AI39" s="274"/>
      <c r="AJ39" s="274"/>
      <c r="AK39" s="274"/>
      <c r="AL39" s="274"/>
      <c r="AM39" s="107">
        <f t="shared" si="24"/>
        <v>4</v>
      </c>
      <c r="AN39" s="273"/>
      <c r="AO39" s="274"/>
      <c r="AP39" s="110" t="str">
        <f t="shared" si="25"/>
        <v>-</v>
      </c>
      <c r="AQ39" s="274"/>
      <c r="AR39" s="274"/>
      <c r="AS39" s="274"/>
      <c r="AT39" s="274"/>
      <c r="AU39" s="107">
        <f t="shared" si="26"/>
        <v>4</v>
      </c>
      <c r="AV39" s="273"/>
      <c r="AW39" s="274"/>
      <c r="AX39" s="110" t="str">
        <f t="shared" si="16"/>
        <v>-</v>
      </c>
      <c r="AY39" s="274"/>
      <c r="AZ39" s="274"/>
      <c r="BA39" s="274"/>
      <c r="BB39" s="274"/>
      <c r="BC39" s="107">
        <f t="shared" si="27"/>
        <v>4</v>
      </c>
      <c r="BD39" s="273"/>
      <c r="BE39" s="274"/>
      <c r="BF39" s="110" t="str">
        <f t="shared" si="28"/>
        <v>-</v>
      </c>
      <c r="BG39" s="274"/>
      <c r="BH39" s="274"/>
      <c r="BI39" s="274"/>
      <c r="BJ39" s="274"/>
      <c r="BK39" s="107">
        <f t="shared" si="29"/>
        <v>4</v>
      </c>
      <c r="BL39" s="94"/>
      <c r="BO39" s="111">
        <f t="shared" si="30"/>
        <v>1</v>
      </c>
      <c r="BQ39" s="112" t="str">
        <f t="shared" si="31"/>
        <v>-</v>
      </c>
    </row>
    <row r="40" spans="1:69" ht="21">
      <c r="A40" s="280">
        <v>3</v>
      </c>
      <c r="B40" s="6" t="s">
        <v>11</v>
      </c>
      <c r="C40" s="6" t="s">
        <v>12</v>
      </c>
      <c r="D40" s="6" t="s">
        <v>13</v>
      </c>
      <c r="E40" s="9">
        <v>14</v>
      </c>
      <c r="F40" s="5">
        <f t="shared" si="32"/>
        <v>14</v>
      </c>
      <c r="G40" s="275"/>
      <c r="H40" s="26">
        <v>94</v>
      </c>
      <c r="I40" s="27">
        <v>14</v>
      </c>
      <c r="J40" s="109">
        <f t="shared" si="17"/>
        <v>80</v>
      </c>
      <c r="K40" s="202">
        <v>1</v>
      </c>
      <c r="L40" s="202"/>
      <c r="M40" s="202"/>
      <c r="N40" s="27">
        <v>3</v>
      </c>
      <c r="O40" s="107">
        <f t="shared" si="18"/>
        <v>3</v>
      </c>
      <c r="P40" s="26"/>
      <c r="Q40" s="27"/>
      <c r="R40" s="109" t="str">
        <f t="shared" si="19"/>
        <v>-</v>
      </c>
      <c r="S40" s="202"/>
      <c r="T40" s="202"/>
      <c r="U40" s="202"/>
      <c r="V40" s="27"/>
      <c r="W40" s="107">
        <f t="shared" si="20"/>
        <v>3</v>
      </c>
      <c r="X40" s="26"/>
      <c r="Y40" s="27"/>
      <c r="Z40" s="109" t="str">
        <f t="shared" si="21"/>
        <v>-</v>
      </c>
      <c r="AA40" s="27"/>
      <c r="AB40" s="27"/>
      <c r="AC40" s="27"/>
      <c r="AD40" s="27"/>
      <c r="AE40" s="107">
        <f t="shared" si="22"/>
        <v>3</v>
      </c>
      <c r="AF40" s="26"/>
      <c r="AG40" s="27"/>
      <c r="AH40" s="109" t="str">
        <f t="shared" si="23"/>
        <v>-</v>
      </c>
      <c r="AI40" s="27"/>
      <c r="AJ40" s="27"/>
      <c r="AK40" s="27"/>
      <c r="AL40" s="27"/>
      <c r="AM40" s="107">
        <f t="shared" si="24"/>
        <v>3</v>
      </c>
      <c r="AN40" s="26"/>
      <c r="AO40" s="27"/>
      <c r="AP40" s="109" t="str">
        <f t="shared" si="25"/>
        <v>-</v>
      </c>
      <c r="AQ40" s="27"/>
      <c r="AR40" s="27"/>
      <c r="AS40" s="27"/>
      <c r="AT40" s="27"/>
      <c r="AU40" s="107">
        <f t="shared" si="26"/>
        <v>3</v>
      </c>
      <c r="AV40" s="26"/>
      <c r="AW40" s="27"/>
      <c r="AX40" s="109" t="str">
        <f t="shared" si="16"/>
        <v>-</v>
      </c>
      <c r="AY40" s="27"/>
      <c r="AZ40" s="27"/>
      <c r="BA40" s="27"/>
      <c r="BB40" s="27"/>
      <c r="BC40" s="107">
        <f t="shared" si="27"/>
        <v>3</v>
      </c>
      <c r="BD40" s="26"/>
      <c r="BE40" s="27"/>
      <c r="BF40" s="109" t="str">
        <f t="shared" si="28"/>
        <v>-</v>
      </c>
      <c r="BG40" s="27"/>
      <c r="BH40" s="27"/>
      <c r="BI40" s="27"/>
      <c r="BJ40" s="27"/>
      <c r="BK40" s="107">
        <f t="shared" si="29"/>
        <v>3</v>
      </c>
      <c r="BL40" s="94"/>
      <c r="BO40" s="111">
        <f t="shared" si="30"/>
        <v>1</v>
      </c>
      <c r="BQ40" s="112" t="str">
        <f t="shared" si="31"/>
        <v>-</v>
      </c>
    </row>
    <row r="41" spans="1:69" ht="21">
      <c r="A41" s="280">
        <v>9</v>
      </c>
      <c r="B41" s="3" t="s">
        <v>27</v>
      </c>
      <c r="C41" s="3" t="s">
        <v>28</v>
      </c>
      <c r="D41" s="3" t="s">
        <v>29</v>
      </c>
      <c r="E41" s="10">
        <v>30</v>
      </c>
      <c r="F41" s="5">
        <f t="shared" si="32"/>
        <v>30</v>
      </c>
      <c r="H41" s="26"/>
      <c r="I41" s="27"/>
      <c r="J41" s="109" t="str">
        <f t="shared" si="17"/>
        <v>-</v>
      </c>
      <c r="K41" s="202"/>
      <c r="L41" s="202"/>
      <c r="M41" s="202"/>
      <c r="N41" s="27"/>
      <c r="O41" s="107">
        <f t="shared" si="18"/>
        <v>0</v>
      </c>
      <c r="P41" s="26"/>
      <c r="Q41" s="27"/>
      <c r="R41" s="109" t="str">
        <f t="shared" si="19"/>
        <v>-</v>
      </c>
      <c r="S41" s="202"/>
      <c r="T41" s="202"/>
      <c r="U41" s="202"/>
      <c r="V41" s="27"/>
      <c r="W41" s="107">
        <f t="shared" si="20"/>
        <v>0</v>
      </c>
      <c r="X41" s="26"/>
      <c r="Y41" s="27"/>
      <c r="Z41" s="109" t="str">
        <f t="shared" si="21"/>
        <v>-</v>
      </c>
      <c r="AA41" s="27"/>
      <c r="AB41" s="27"/>
      <c r="AC41" s="27"/>
      <c r="AD41" s="27"/>
      <c r="AE41" s="107">
        <f t="shared" si="22"/>
        <v>0</v>
      </c>
      <c r="AF41" s="26"/>
      <c r="AG41" s="27"/>
      <c r="AH41" s="109" t="str">
        <f t="shared" si="23"/>
        <v>-</v>
      </c>
      <c r="AI41" s="27"/>
      <c r="AJ41" s="27"/>
      <c r="AK41" s="27"/>
      <c r="AL41" s="27"/>
      <c r="AM41" s="107">
        <f t="shared" si="24"/>
        <v>0</v>
      </c>
      <c r="AN41" s="26"/>
      <c r="AO41" s="27"/>
      <c r="AP41" s="109" t="str">
        <f t="shared" si="25"/>
        <v>-</v>
      </c>
      <c r="AQ41" s="27"/>
      <c r="AR41" s="27"/>
      <c r="AS41" s="27"/>
      <c r="AT41" s="27"/>
      <c r="AU41" s="107">
        <f t="shared" si="26"/>
        <v>0</v>
      </c>
      <c r="AV41" s="26"/>
      <c r="AW41" s="27"/>
      <c r="AX41" s="109" t="str">
        <f t="shared" si="16"/>
        <v>-</v>
      </c>
      <c r="AY41" s="27"/>
      <c r="AZ41" s="27"/>
      <c r="BA41" s="27"/>
      <c r="BB41" s="27"/>
      <c r="BC41" s="107">
        <f t="shared" si="27"/>
        <v>0</v>
      </c>
      <c r="BD41" s="26">
        <v>106</v>
      </c>
      <c r="BE41" s="27"/>
      <c r="BF41" s="109">
        <f t="shared" si="28"/>
        <v>106</v>
      </c>
      <c r="BG41" s="27"/>
      <c r="BH41" s="27"/>
      <c r="BI41" s="27"/>
      <c r="BJ41" s="27"/>
      <c r="BK41" s="107">
        <f t="shared" si="29"/>
        <v>0</v>
      </c>
      <c r="BL41" s="94"/>
      <c r="BO41" s="111">
        <f t="shared" si="30"/>
        <v>1</v>
      </c>
      <c r="BQ41" s="112">
        <f t="shared" si="31"/>
        <v>106</v>
      </c>
    </row>
    <row r="42" spans="1:69" ht="21">
      <c r="A42" s="280">
        <v>11</v>
      </c>
      <c r="B42" s="3" t="s">
        <v>32</v>
      </c>
      <c r="C42" s="3" t="s">
        <v>33</v>
      </c>
      <c r="D42" s="3" t="s">
        <v>34</v>
      </c>
      <c r="E42" s="10">
        <v>14</v>
      </c>
      <c r="F42" s="5">
        <f t="shared" si="32"/>
        <v>14</v>
      </c>
      <c r="H42" s="26"/>
      <c r="I42" s="27"/>
      <c r="J42" s="109" t="str">
        <f t="shared" si="17"/>
        <v>-</v>
      </c>
      <c r="K42" s="202"/>
      <c r="L42" s="202"/>
      <c r="M42" s="202"/>
      <c r="N42" s="27"/>
      <c r="O42" s="107">
        <f t="shared" si="18"/>
        <v>0</v>
      </c>
      <c r="P42" s="26"/>
      <c r="Q42" s="27"/>
      <c r="R42" s="109" t="str">
        <f t="shared" si="19"/>
        <v>-</v>
      </c>
      <c r="S42" s="202"/>
      <c r="T42" s="202"/>
      <c r="U42" s="202"/>
      <c r="V42" s="27"/>
      <c r="W42" s="107">
        <f t="shared" si="20"/>
        <v>0</v>
      </c>
      <c r="X42" s="26"/>
      <c r="Y42" s="27"/>
      <c r="Z42" s="109" t="str">
        <f t="shared" si="21"/>
        <v>-</v>
      </c>
      <c r="AA42" s="27"/>
      <c r="AB42" s="27"/>
      <c r="AC42" s="27"/>
      <c r="AD42" s="27"/>
      <c r="AE42" s="107">
        <f t="shared" si="22"/>
        <v>0</v>
      </c>
      <c r="AF42" s="26"/>
      <c r="AG42" s="27"/>
      <c r="AH42" s="109" t="str">
        <f t="shared" si="23"/>
        <v>-</v>
      </c>
      <c r="AI42" s="27"/>
      <c r="AJ42" s="27"/>
      <c r="AK42" s="27"/>
      <c r="AL42" s="27"/>
      <c r="AM42" s="107">
        <f t="shared" si="24"/>
        <v>0</v>
      </c>
      <c r="AN42" s="26"/>
      <c r="AO42" s="27"/>
      <c r="AP42" s="109" t="str">
        <f t="shared" si="25"/>
        <v>-</v>
      </c>
      <c r="AQ42" s="27"/>
      <c r="AR42" s="27"/>
      <c r="AS42" s="27"/>
      <c r="AT42" s="27"/>
      <c r="AU42" s="107">
        <f t="shared" si="26"/>
        <v>0</v>
      </c>
      <c r="AV42" s="26"/>
      <c r="AW42" s="27"/>
      <c r="AX42" s="109" t="str">
        <f t="shared" si="16"/>
        <v>-</v>
      </c>
      <c r="AY42" s="27"/>
      <c r="AZ42" s="27"/>
      <c r="BA42" s="27"/>
      <c r="BB42" s="27"/>
      <c r="BC42" s="107">
        <f t="shared" si="27"/>
        <v>0</v>
      </c>
      <c r="BD42" s="26"/>
      <c r="BE42" s="27"/>
      <c r="BF42" s="109" t="str">
        <f t="shared" si="28"/>
        <v>-</v>
      </c>
      <c r="BG42" s="27"/>
      <c r="BH42" s="27"/>
      <c r="BI42" s="27"/>
      <c r="BJ42" s="27"/>
      <c r="BK42" s="107">
        <f t="shared" si="29"/>
        <v>0</v>
      </c>
      <c r="BL42" s="94"/>
      <c r="BO42" s="111">
        <f t="shared" si="30"/>
        <v>0</v>
      </c>
      <c r="BQ42" s="112" t="str">
        <f t="shared" si="31"/>
        <v>-</v>
      </c>
    </row>
    <row r="43" spans="1:69" ht="21">
      <c r="A43" s="280">
        <v>12</v>
      </c>
      <c r="B43" s="3" t="s">
        <v>32</v>
      </c>
      <c r="C43" s="3" t="s">
        <v>256</v>
      </c>
      <c r="D43" s="3" t="s">
        <v>60</v>
      </c>
      <c r="E43" s="10">
        <v>25</v>
      </c>
      <c r="F43" s="5">
        <f t="shared" si="32"/>
        <v>25</v>
      </c>
      <c r="H43" s="26"/>
      <c r="I43" s="27"/>
      <c r="J43" s="109" t="str">
        <f t="shared" si="17"/>
        <v>-</v>
      </c>
      <c r="K43" s="202"/>
      <c r="L43" s="202"/>
      <c r="M43" s="202"/>
      <c r="N43" s="27"/>
      <c r="O43" s="107">
        <f t="shared" si="18"/>
        <v>0</v>
      </c>
      <c r="P43" s="26"/>
      <c r="Q43" s="27"/>
      <c r="R43" s="109" t="str">
        <f t="shared" si="19"/>
        <v>-</v>
      </c>
      <c r="S43" s="202"/>
      <c r="T43" s="202"/>
      <c r="U43" s="202"/>
      <c r="V43" s="27"/>
      <c r="W43" s="107">
        <f t="shared" si="20"/>
        <v>0</v>
      </c>
      <c r="X43" s="26"/>
      <c r="Y43" s="27"/>
      <c r="Z43" s="109" t="str">
        <f t="shared" si="21"/>
        <v>-</v>
      </c>
      <c r="AA43" s="27"/>
      <c r="AB43" s="27"/>
      <c r="AC43" s="27"/>
      <c r="AD43" s="27"/>
      <c r="AE43" s="107">
        <f t="shared" si="22"/>
        <v>0</v>
      </c>
      <c r="AF43" s="26"/>
      <c r="AG43" s="27"/>
      <c r="AH43" s="109" t="str">
        <f t="shared" si="23"/>
        <v>-</v>
      </c>
      <c r="AI43" s="27"/>
      <c r="AJ43" s="27"/>
      <c r="AK43" s="27"/>
      <c r="AL43" s="27"/>
      <c r="AM43" s="107">
        <f t="shared" si="24"/>
        <v>0</v>
      </c>
      <c r="AN43" s="26"/>
      <c r="AO43" s="27"/>
      <c r="AP43" s="109" t="str">
        <f t="shared" si="25"/>
        <v>-</v>
      </c>
      <c r="AQ43" s="27"/>
      <c r="AR43" s="27"/>
      <c r="AS43" s="27"/>
      <c r="AT43" s="27"/>
      <c r="AU43" s="107">
        <f t="shared" si="26"/>
        <v>0</v>
      </c>
      <c r="AV43" s="26"/>
      <c r="AW43" s="27"/>
      <c r="AX43" s="109" t="str">
        <f t="shared" si="16"/>
        <v>-</v>
      </c>
      <c r="AY43" s="27"/>
      <c r="AZ43" s="27"/>
      <c r="BA43" s="27"/>
      <c r="BB43" s="27"/>
      <c r="BC43" s="107">
        <f t="shared" si="27"/>
        <v>0</v>
      </c>
      <c r="BD43" s="26"/>
      <c r="BE43" s="27"/>
      <c r="BF43" s="109" t="str">
        <f t="shared" si="28"/>
        <v>-</v>
      </c>
      <c r="BG43" s="27"/>
      <c r="BH43" s="27"/>
      <c r="BI43" s="27"/>
      <c r="BJ43" s="27"/>
      <c r="BK43" s="107">
        <f t="shared" si="29"/>
        <v>0</v>
      </c>
      <c r="BL43" s="94"/>
      <c r="BO43" s="111">
        <f t="shared" si="30"/>
        <v>0</v>
      </c>
      <c r="BQ43" s="112" t="str">
        <f t="shared" si="31"/>
        <v>-</v>
      </c>
    </row>
    <row r="44" spans="1:69" ht="21">
      <c r="A44" s="280">
        <v>13</v>
      </c>
      <c r="B44" s="3" t="s">
        <v>105</v>
      </c>
      <c r="C44" s="3" t="s">
        <v>106</v>
      </c>
      <c r="D44" s="3" t="s">
        <v>107</v>
      </c>
      <c r="E44" s="5">
        <v>31</v>
      </c>
      <c r="F44" s="5">
        <f t="shared" si="32"/>
        <v>31</v>
      </c>
      <c r="H44" s="26"/>
      <c r="I44" s="27"/>
      <c r="J44" s="109" t="str">
        <f t="shared" si="17"/>
        <v>-</v>
      </c>
      <c r="K44" s="202"/>
      <c r="L44" s="202"/>
      <c r="M44" s="202"/>
      <c r="N44" s="27"/>
      <c r="O44" s="107">
        <f t="shared" si="18"/>
        <v>0</v>
      </c>
      <c r="P44" s="26"/>
      <c r="Q44" s="27"/>
      <c r="R44" s="109" t="str">
        <f t="shared" si="19"/>
        <v>-</v>
      </c>
      <c r="S44" s="202"/>
      <c r="T44" s="202"/>
      <c r="U44" s="202"/>
      <c r="V44" s="27"/>
      <c r="W44" s="107">
        <f t="shared" si="20"/>
        <v>0</v>
      </c>
      <c r="X44" s="26"/>
      <c r="Y44" s="27"/>
      <c r="Z44" s="109" t="str">
        <f t="shared" si="21"/>
        <v>-</v>
      </c>
      <c r="AA44" s="27"/>
      <c r="AB44" s="27"/>
      <c r="AC44" s="27"/>
      <c r="AD44" s="27"/>
      <c r="AE44" s="107">
        <f t="shared" si="22"/>
        <v>0</v>
      </c>
      <c r="AF44" s="26"/>
      <c r="AG44" s="27"/>
      <c r="AH44" s="109" t="str">
        <f t="shared" si="23"/>
        <v>-</v>
      </c>
      <c r="AI44" s="27"/>
      <c r="AJ44" s="27"/>
      <c r="AK44" s="27"/>
      <c r="AL44" s="27"/>
      <c r="AM44" s="107">
        <f t="shared" si="24"/>
        <v>0</v>
      </c>
      <c r="AN44" s="26"/>
      <c r="AO44" s="27"/>
      <c r="AP44" s="109" t="str">
        <f t="shared" si="25"/>
        <v>-</v>
      </c>
      <c r="AQ44" s="27"/>
      <c r="AR44" s="27"/>
      <c r="AS44" s="27"/>
      <c r="AT44" s="27"/>
      <c r="AU44" s="107">
        <f t="shared" si="26"/>
        <v>0</v>
      </c>
      <c r="AV44" s="26"/>
      <c r="AW44" s="27"/>
      <c r="AX44" s="109" t="str">
        <f t="shared" si="16"/>
        <v>-</v>
      </c>
      <c r="AY44" s="27"/>
      <c r="AZ44" s="27"/>
      <c r="BA44" s="27"/>
      <c r="BB44" s="27"/>
      <c r="BC44" s="107">
        <f t="shared" si="27"/>
        <v>0</v>
      </c>
      <c r="BD44" s="26"/>
      <c r="BE44" s="27"/>
      <c r="BF44" s="109" t="str">
        <f t="shared" si="28"/>
        <v>-</v>
      </c>
      <c r="BG44" s="27"/>
      <c r="BH44" s="27"/>
      <c r="BI44" s="27"/>
      <c r="BJ44" s="27"/>
      <c r="BK44" s="107">
        <f t="shared" si="29"/>
        <v>0</v>
      </c>
      <c r="BL44" s="94"/>
      <c r="BO44" s="111">
        <f t="shared" si="30"/>
        <v>0</v>
      </c>
      <c r="BQ44" s="112" t="str">
        <f t="shared" si="31"/>
        <v>-</v>
      </c>
    </row>
    <row r="45" spans="1:69" ht="21">
      <c r="A45" s="280">
        <v>15</v>
      </c>
      <c r="B45" s="3" t="s">
        <v>144</v>
      </c>
      <c r="C45" s="3" t="s">
        <v>145</v>
      </c>
      <c r="D45" s="3" t="s">
        <v>146</v>
      </c>
      <c r="E45" s="5">
        <v>20</v>
      </c>
      <c r="F45" s="5" t="s">
        <v>563</v>
      </c>
      <c r="H45" s="26"/>
      <c r="I45" s="27"/>
      <c r="J45" s="109" t="str">
        <f t="shared" si="17"/>
        <v>-</v>
      </c>
      <c r="K45" s="202"/>
      <c r="L45" s="202"/>
      <c r="M45" s="202"/>
      <c r="N45" s="27"/>
      <c r="O45" s="107">
        <f t="shared" si="18"/>
        <v>0</v>
      </c>
      <c r="P45" s="26"/>
      <c r="Q45" s="27"/>
      <c r="R45" s="109" t="str">
        <f t="shared" si="19"/>
        <v>-</v>
      </c>
      <c r="S45" s="202"/>
      <c r="T45" s="202"/>
      <c r="U45" s="202"/>
      <c r="V45" s="27"/>
      <c r="W45" s="107">
        <f t="shared" si="20"/>
        <v>0</v>
      </c>
      <c r="X45" s="26"/>
      <c r="Y45" s="27"/>
      <c r="Z45" s="109" t="str">
        <f t="shared" si="21"/>
        <v>-</v>
      </c>
      <c r="AA45" s="27"/>
      <c r="AB45" s="27"/>
      <c r="AC45" s="27"/>
      <c r="AD45" s="27"/>
      <c r="AE45" s="107">
        <f t="shared" si="22"/>
        <v>0</v>
      </c>
      <c r="AF45" s="26"/>
      <c r="AG45" s="27"/>
      <c r="AH45" s="109" t="str">
        <f t="shared" si="23"/>
        <v>-</v>
      </c>
      <c r="AI45" s="27"/>
      <c r="AJ45" s="27"/>
      <c r="AK45" s="27"/>
      <c r="AL45" s="27"/>
      <c r="AM45" s="107">
        <f t="shared" si="24"/>
        <v>0</v>
      </c>
      <c r="AN45" s="26">
        <v>111</v>
      </c>
      <c r="AO45" s="27"/>
      <c r="AP45" s="109">
        <f t="shared" si="25"/>
        <v>111</v>
      </c>
      <c r="AQ45" s="27"/>
      <c r="AR45" s="27"/>
      <c r="AS45" s="27"/>
      <c r="AT45" s="27"/>
      <c r="AU45" s="107">
        <f t="shared" si="26"/>
        <v>0</v>
      </c>
      <c r="AV45" s="26"/>
      <c r="AW45" s="27"/>
      <c r="AX45" s="109" t="str">
        <f t="shared" si="16"/>
        <v>-</v>
      </c>
      <c r="AY45" s="27"/>
      <c r="AZ45" s="27"/>
      <c r="BA45" s="27"/>
      <c r="BB45" s="27"/>
      <c r="BC45" s="107">
        <f t="shared" si="27"/>
        <v>0</v>
      </c>
      <c r="BD45" s="26"/>
      <c r="BE45" s="27"/>
      <c r="BF45" s="109" t="str">
        <f t="shared" si="28"/>
        <v>-</v>
      </c>
      <c r="BG45" s="27"/>
      <c r="BH45" s="27"/>
      <c r="BI45" s="27"/>
      <c r="BJ45" s="27"/>
      <c r="BK45" s="107">
        <f t="shared" si="29"/>
        <v>0</v>
      </c>
      <c r="BL45" s="94"/>
      <c r="BO45" s="111">
        <f t="shared" si="30"/>
        <v>1</v>
      </c>
      <c r="BQ45" s="112">
        <f t="shared" si="31"/>
        <v>111</v>
      </c>
    </row>
    <row r="46" spans="1:69" ht="21">
      <c r="A46" s="280">
        <v>19</v>
      </c>
      <c r="B46" s="297" t="s">
        <v>208</v>
      </c>
      <c r="C46" s="297" t="s">
        <v>255</v>
      </c>
      <c r="D46" s="297" t="s">
        <v>6</v>
      </c>
      <c r="E46" s="298">
        <v>25</v>
      </c>
      <c r="F46" s="5">
        <f>E46</f>
        <v>25</v>
      </c>
      <c r="H46" s="26"/>
      <c r="I46" s="27"/>
      <c r="J46" s="109" t="str">
        <f t="shared" si="17"/>
        <v>-</v>
      </c>
      <c r="K46" s="202"/>
      <c r="L46" s="202"/>
      <c r="M46" s="202"/>
      <c r="N46" s="27"/>
      <c r="O46" s="107">
        <f t="shared" si="18"/>
        <v>0</v>
      </c>
      <c r="P46" s="26"/>
      <c r="Q46" s="27"/>
      <c r="R46" s="109" t="str">
        <f t="shared" si="19"/>
        <v>-</v>
      </c>
      <c r="S46" s="202"/>
      <c r="T46" s="202"/>
      <c r="U46" s="202"/>
      <c r="V46" s="27"/>
      <c r="W46" s="107">
        <f t="shared" si="20"/>
        <v>0</v>
      </c>
      <c r="X46" s="26"/>
      <c r="Y46" s="27"/>
      <c r="Z46" s="109" t="str">
        <f t="shared" si="21"/>
        <v>-</v>
      </c>
      <c r="AA46" s="27"/>
      <c r="AB46" s="27"/>
      <c r="AC46" s="27"/>
      <c r="AD46" s="27"/>
      <c r="AE46" s="107">
        <f t="shared" si="22"/>
        <v>0</v>
      </c>
      <c r="AF46" s="26"/>
      <c r="AG46" s="27"/>
      <c r="AH46" s="109" t="str">
        <f t="shared" si="23"/>
        <v>-</v>
      </c>
      <c r="AI46" s="27"/>
      <c r="AJ46" s="27"/>
      <c r="AK46" s="27"/>
      <c r="AL46" s="27"/>
      <c r="AM46" s="107">
        <f t="shared" si="24"/>
        <v>0</v>
      </c>
      <c r="AN46" s="26"/>
      <c r="AO46" s="27"/>
      <c r="AP46" s="109" t="str">
        <f t="shared" si="25"/>
        <v>-</v>
      </c>
      <c r="AQ46" s="27"/>
      <c r="AR46" s="27"/>
      <c r="AS46" s="27"/>
      <c r="AT46" s="27"/>
      <c r="AU46" s="107">
        <f t="shared" si="26"/>
        <v>0</v>
      </c>
      <c r="AV46" s="26"/>
      <c r="AW46" s="27"/>
      <c r="AX46" s="109" t="str">
        <f t="shared" si="16"/>
        <v>-</v>
      </c>
      <c r="AY46" s="27"/>
      <c r="AZ46" s="27"/>
      <c r="BA46" s="27"/>
      <c r="BB46" s="27"/>
      <c r="BC46" s="107">
        <f t="shared" si="27"/>
        <v>0</v>
      </c>
      <c r="BD46" s="26"/>
      <c r="BE46" s="27"/>
      <c r="BF46" s="109" t="str">
        <f t="shared" si="28"/>
        <v>-</v>
      </c>
      <c r="BG46" s="27"/>
      <c r="BH46" s="27"/>
      <c r="BI46" s="27"/>
      <c r="BJ46" s="27"/>
      <c r="BK46" s="107">
        <f t="shared" si="29"/>
        <v>0</v>
      </c>
      <c r="BL46" s="94"/>
      <c r="BO46" s="111">
        <f t="shared" si="30"/>
        <v>0</v>
      </c>
      <c r="BQ46" s="112" t="str">
        <f t="shared" si="31"/>
        <v>-</v>
      </c>
    </row>
    <row r="47" spans="1:69" ht="21">
      <c r="A47" s="280">
        <v>22</v>
      </c>
      <c r="B47" s="3" t="s">
        <v>41</v>
      </c>
      <c r="C47" s="3" t="s">
        <v>42</v>
      </c>
      <c r="D47" s="3" t="s">
        <v>43</v>
      </c>
      <c r="E47" s="9">
        <v>15</v>
      </c>
      <c r="F47" s="5">
        <f>E47</f>
        <v>15</v>
      </c>
      <c r="H47" s="26"/>
      <c r="I47" s="27"/>
      <c r="J47" s="109" t="str">
        <f t="shared" si="17"/>
        <v>-</v>
      </c>
      <c r="K47" s="202"/>
      <c r="L47" s="202"/>
      <c r="M47" s="202"/>
      <c r="N47" s="27"/>
      <c r="O47" s="107">
        <f t="shared" si="18"/>
        <v>0</v>
      </c>
      <c r="P47" s="26"/>
      <c r="Q47" s="27"/>
      <c r="R47" s="109" t="str">
        <f t="shared" si="19"/>
        <v>-</v>
      </c>
      <c r="S47" s="202"/>
      <c r="T47" s="202"/>
      <c r="U47" s="202"/>
      <c r="V47" s="27"/>
      <c r="W47" s="107">
        <f t="shared" si="20"/>
        <v>0</v>
      </c>
      <c r="X47" s="26"/>
      <c r="Y47" s="27"/>
      <c r="Z47" s="109" t="str">
        <f t="shared" si="21"/>
        <v>-</v>
      </c>
      <c r="AA47" s="27"/>
      <c r="AB47" s="27"/>
      <c r="AC47" s="27"/>
      <c r="AD47" s="27"/>
      <c r="AE47" s="107">
        <f t="shared" si="22"/>
        <v>0</v>
      </c>
      <c r="AF47" s="26"/>
      <c r="AG47" s="27"/>
      <c r="AH47" s="109" t="str">
        <f t="shared" si="23"/>
        <v>-</v>
      </c>
      <c r="AI47" s="27"/>
      <c r="AJ47" s="27"/>
      <c r="AK47" s="27"/>
      <c r="AL47" s="27"/>
      <c r="AM47" s="107">
        <f t="shared" si="24"/>
        <v>0</v>
      </c>
      <c r="AN47" s="26"/>
      <c r="AO47" s="27"/>
      <c r="AP47" s="109" t="str">
        <f t="shared" si="25"/>
        <v>-</v>
      </c>
      <c r="AQ47" s="27"/>
      <c r="AR47" s="27"/>
      <c r="AS47" s="27"/>
      <c r="AT47" s="27"/>
      <c r="AU47" s="107">
        <f t="shared" si="26"/>
        <v>0</v>
      </c>
      <c r="AV47" s="26"/>
      <c r="AW47" s="27"/>
      <c r="AX47" s="109" t="str">
        <f t="shared" si="16"/>
        <v>-</v>
      </c>
      <c r="AY47" s="27"/>
      <c r="AZ47" s="27"/>
      <c r="BA47" s="27"/>
      <c r="BB47" s="27"/>
      <c r="BC47" s="107">
        <f t="shared" si="27"/>
        <v>0</v>
      </c>
      <c r="BD47" s="26"/>
      <c r="BE47" s="27"/>
      <c r="BF47" s="109" t="str">
        <f t="shared" si="28"/>
        <v>-</v>
      </c>
      <c r="BG47" s="27"/>
      <c r="BH47" s="27"/>
      <c r="BI47" s="27"/>
      <c r="BJ47" s="27"/>
      <c r="BK47" s="107">
        <f t="shared" si="29"/>
        <v>0</v>
      </c>
      <c r="BL47" s="94"/>
      <c r="BO47" s="111">
        <f t="shared" si="30"/>
        <v>0</v>
      </c>
      <c r="BQ47" s="112" t="str">
        <f t="shared" si="31"/>
        <v>-</v>
      </c>
    </row>
    <row r="48" spans="1:69" ht="21">
      <c r="A48" s="280">
        <v>23</v>
      </c>
      <c r="B48" s="6" t="s">
        <v>44</v>
      </c>
      <c r="C48" s="6" t="s">
        <v>45</v>
      </c>
      <c r="D48" s="6" t="s">
        <v>46</v>
      </c>
      <c r="E48" s="9" t="s">
        <v>465</v>
      </c>
      <c r="F48" s="5" t="str">
        <f>E48</f>
        <v>W-19</v>
      </c>
      <c r="H48" s="26"/>
      <c r="I48" s="27"/>
      <c r="J48" s="109" t="str">
        <f t="shared" si="17"/>
        <v>-</v>
      </c>
      <c r="K48" s="202"/>
      <c r="L48" s="202"/>
      <c r="M48" s="202"/>
      <c r="N48" s="27"/>
      <c r="O48" s="107">
        <f t="shared" si="18"/>
        <v>0</v>
      </c>
      <c r="P48" s="26"/>
      <c r="Q48" s="27"/>
      <c r="R48" s="109" t="str">
        <f t="shared" si="19"/>
        <v>-</v>
      </c>
      <c r="S48" s="202"/>
      <c r="T48" s="202"/>
      <c r="U48" s="202"/>
      <c r="V48" s="27"/>
      <c r="W48" s="107">
        <f t="shared" si="20"/>
        <v>0</v>
      </c>
      <c r="X48" s="26"/>
      <c r="Y48" s="27"/>
      <c r="Z48" s="109" t="str">
        <f t="shared" si="21"/>
        <v>-</v>
      </c>
      <c r="AA48" s="27"/>
      <c r="AB48" s="27"/>
      <c r="AC48" s="27"/>
      <c r="AD48" s="27"/>
      <c r="AE48" s="107">
        <f t="shared" si="22"/>
        <v>0</v>
      </c>
      <c r="AF48" s="26"/>
      <c r="AG48" s="27"/>
      <c r="AH48" s="109" t="str">
        <f t="shared" si="23"/>
        <v>-</v>
      </c>
      <c r="AI48" s="27"/>
      <c r="AJ48" s="27"/>
      <c r="AK48" s="27"/>
      <c r="AL48" s="27"/>
      <c r="AM48" s="107">
        <f t="shared" si="24"/>
        <v>0</v>
      </c>
      <c r="AN48" s="26"/>
      <c r="AO48" s="27"/>
      <c r="AP48" s="109" t="str">
        <f t="shared" si="25"/>
        <v>-</v>
      </c>
      <c r="AQ48" s="27"/>
      <c r="AR48" s="27"/>
      <c r="AS48" s="27"/>
      <c r="AT48" s="27"/>
      <c r="AU48" s="107">
        <f t="shared" si="26"/>
        <v>0</v>
      </c>
      <c r="AV48" s="26"/>
      <c r="AW48" s="27"/>
      <c r="AX48" s="109" t="str">
        <f t="shared" si="16"/>
        <v>-</v>
      </c>
      <c r="AY48" s="27"/>
      <c r="AZ48" s="27"/>
      <c r="BA48" s="27"/>
      <c r="BB48" s="27"/>
      <c r="BC48" s="107">
        <f t="shared" si="27"/>
        <v>0</v>
      </c>
      <c r="BD48" s="26"/>
      <c r="BE48" s="27"/>
      <c r="BF48" s="109" t="str">
        <f t="shared" si="28"/>
        <v>-</v>
      </c>
      <c r="BG48" s="27"/>
      <c r="BH48" s="27"/>
      <c r="BI48" s="27"/>
      <c r="BJ48" s="27"/>
      <c r="BK48" s="107">
        <f t="shared" si="29"/>
        <v>0</v>
      </c>
      <c r="BL48" s="94"/>
      <c r="BO48" s="111">
        <f t="shared" si="30"/>
        <v>0</v>
      </c>
      <c r="BQ48" s="112" t="str">
        <f t="shared" si="31"/>
        <v>-</v>
      </c>
    </row>
    <row r="49" spans="1:69" ht="21">
      <c r="A49" s="280">
        <v>26</v>
      </c>
      <c r="B49" s="3" t="s">
        <v>257</v>
      </c>
      <c r="C49" s="3" t="s">
        <v>258</v>
      </c>
      <c r="D49" s="3" t="s">
        <v>259</v>
      </c>
      <c r="E49" s="5">
        <v>26</v>
      </c>
      <c r="F49" s="5">
        <f>E49</f>
        <v>26</v>
      </c>
      <c r="H49" s="26"/>
      <c r="I49" s="27"/>
      <c r="J49" s="109" t="str">
        <f t="shared" si="17"/>
        <v>-</v>
      </c>
      <c r="K49" s="202"/>
      <c r="L49" s="202"/>
      <c r="M49" s="202"/>
      <c r="N49" s="27"/>
      <c r="O49" s="107">
        <f t="shared" si="18"/>
        <v>0</v>
      </c>
      <c r="P49" s="26"/>
      <c r="Q49" s="27"/>
      <c r="R49" s="109" t="str">
        <f t="shared" si="19"/>
        <v>-</v>
      </c>
      <c r="S49" s="202"/>
      <c r="T49" s="202"/>
      <c r="U49" s="202"/>
      <c r="V49" s="27"/>
      <c r="W49" s="107">
        <f t="shared" si="20"/>
        <v>0</v>
      </c>
      <c r="X49" s="26"/>
      <c r="Y49" s="27"/>
      <c r="Z49" s="109" t="str">
        <f t="shared" si="21"/>
        <v>-</v>
      </c>
      <c r="AA49" s="27"/>
      <c r="AB49" s="27"/>
      <c r="AC49" s="27"/>
      <c r="AD49" s="27"/>
      <c r="AE49" s="107">
        <f t="shared" si="22"/>
        <v>0</v>
      </c>
      <c r="AF49" s="26"/>
      <c r="AG49" s="27"/>
      <c r="AH49" s="109" t="str">
        <f t="shared" si="23"/>
        <v>-</v>
      </c>
      <c r="AI49" s="27"/>
      <c r="AJ49" s="27"/>
      <c r="AK49" s="27"/>
      <c r="AL49" s="27"/>
      <c r="AM49" s="107">
        <f t="shared" si="24"/>
        <v>0</v>
      </c>
      <c r="AN49" s="26"/>
      <c r="AO49" s="27"/>
      <c r="AP49" s="109" t="str">
        <f t="shared" si="25"/>
        <v>-</v>
      </c>
      <c r="AQ49" s="27"/>
      <c r="AR49" s="27"/>
      <c r="AS49" s="27"/>
      <c r="AT49" s="27"/>
      <c r="AU49" s="107">
        <f t="shared" si="26"/>
        <v>0</v>
      </c>
      <c r="AV49" s="26"/>
      <c r="AW49" s="27"/>
      <c r="AX49" s="109" t="str">
        <f t="shared" si="16"/>
        <v>-</v>
      </c>
      <c r="AY49" s="27"/>
      <c r="AZ49" s="27"/>
      <c r="BA49" s="27"/>
      <c r="BB49" s="27"/>
      <c r="BC49" s="107">
        <f t="shared" si="27"/>
        <v>0</v>
      </c>
      <c r="BD49" s="26"/>
      <c r="BE49" s="27"/>
      <c r="BF49" s="109" t="str">
        <f t="shared" si="28"/>
        <v>-</v>
      </c>
      <c r="BG49" s="27"/>
      <c r="BH49" s="27"/>
      <c r="BI49" s="27"/>
      <c r="BJ49" s="27"/>
      <c r="BK49" s="107">
        <f t="shared" si="29"/>
        <v>0</v>
      </c>
      <c r="BL49" s="94"/>
      <c r="BO49" s="111">
        <f t="shared" si="30"/>
        <v>0</v>
      </c>
      <c r="BQ49" s="112" t="str">
        <f t="shared" si="31"/>
        <v>-</v>
      </c>
    </row>
    <row r="50" spans="1:69" ht="21">
      <c r="A50" s="280">
        <v>27</v>
      </c>
      <c r="B50" s="6" t="s">
        <v>560</v>
      </c>
      <c r="C50" s="6" t="s">
        <v>561</v>
      </c>
      <c r="D50" s="6" t="s">
        <v>562</v>
      </c>
      <c r="E50" s="9" t="s">
        <v>593</v>
      </c>
      <c r="F50" s="201">
        <v>34</v>
      </c>
      <c r="G50" s="275"/>
      <c r="H50" s="271">
        <v>132</v>
      </c>
      <c r="I50" s="272" t="s">
        <v>564</v>
      </c>
      <c r="J50" s="110" t="str">
        <f t="shared" si="17"/>
        <v>-</v>
      </c>
      <c r="K50" s="202"/>
      <c r="L50" s="202"/>
      <c r="M50" s="202"/>
      <c r="N50" s="272"/>
      <c r="O50" s="107">
        <f t="shared" si="18"/>
        <v>0</v>
      </c>
      <c r="P50" s="271"/>
      <c r="Q50" s="272"/>
      <c r="R50" s="109" t="str">
        <f t="shared" si="19"/>
        <v>-</v>
      </c>
      <c r="S50" s="202"/>
      <c r="T50" s="202"/>
      <c r="U50" s="202"/>
      <c r="V50" s="272"/>
      <c r="W50" s="107">
        <f t="shared" si="20"/>
        <v>0</v>
      </c>
      <c r="X50" s="271"/>
      <c r="Y50" s="272"/>
      <c r="Z50" s="110" t="str">
        <f t="shared" si="21"/>
        <v>-</v>
      </c>
      <c r="AA50" s="272"/>
      <c r="AB50" s="272"/>
      <c r="AC50" s="272"/>
      <c r="AD50" s="272"/>
      <c r="AE50" s="107">
        <f t="shared" si="22"/>
        <v>0</v>
      </c>
      <c r="AF50" s="271">
        <v>118</v>
      </c>
      <c r="AG50" s="272" t="s">
        <v>593</v>
      </c>
      <c r="AH50" s="110" t="str">
        <f t="shared" si="23"/>
        <v>-</v>
      </c>
      <c r="AI50" s="272"/>
      <c r="AJ50" s="272"/>
      <c r="AK50" s="272"/>
      <c r="AL50" s="272"/>
      <c r="AM50" s="107">
        <f t="shared" si="24"/>
        <v>0</v>
      </c>
      <c r="AN50" s="271"/>
      <c r="AO50" s="272"/>
      <c r="AP50" s="110" t="str">
        <f t="shared" si="25"/>
        <v>-</v>
      </c>
      <c r="AQ50" s="272"/>
      <c r="AR50" s="272"/>
      <c r="AS50" s="272"/>
      <c r="AT50" s="272"/>
      <c r="AU50" s="107">
        <f t="shared" si="26"/>
        <v>0</v>
      </c>
      <c r="AV50" s="271"/>
      <c r="AW50" s="272"/>
      <c r="AX50" s="110" t="str">
        <f t="shared" si="16"/>
        <v>-</v>
      </c>
      <c r="AY50" s="272"/>
      <c r="AZ50" s="272"/>
      <c r="BA50" s="272"/>
      <c r="BB50" s="272"/>
      <c r="BC50" s="107">
        <f t="shared" si="27"/>
        <v>0</v>
      </c>
      <c r="BD50" s="271"/>
      <c r="BE50" s="272"/>
      <c r="BF50" s="110" t="str">
        <f t="shared" si="28"/>
        <v>-</v>
      </c>
      <c r="BG50" s="272"/>
      <c r="BH50" s="272"/>
      <c r="BI50" s="272"/>
      <c r="BJ50" s="272"/>
      <c r="BK50" s="107">
        <f t="shared" si="29"/>
        <v>0</v>
      </c>
      <c r="BL50" s="94"/>
      <c r="BO50" s="111">
        <f t="shared" si="30"/>
        <v>2</v>
      </c>
      <c r="BQ50" s="112">
        <f t="shared" si="31"/>
        <v>118</v>
      </c>
    </row>
    <row r="51" spans="1:69" ht="21">
      <c r="A51" s="280">
        <v>32</v>
      </c>
      <c r="B51" s="3" t="s">
        <v>460</v>
      </c>
      <c r="C51" s="3" t="s">
        <v>323</v>
      </c>
      <c r="D51" s="3" t="s">
        <v>461</v>
      </c>
      <c r="E51" s="9">
        <v>22</v>
      </c>
      <c r="F51" s="5">
        <f>E51</f>
        <v>22</v>
      </c>
      <c r="H51" s="26"/>
      <c r="I51" s="27"/>
      <c r="J51" s="109" t="str">
        <f t="shared" si="17"/>
        <v>-</v>
      </c>
      <c r="K51" s="202"/>
      <c r="L51" s="202"/>
      <c r="M51" s="202"/>
      <c r="N51" s="27"/>
      <c r="O51" s="107">
        <f t="shared" si="18"/>
        <v>0</v>
      </c>
      <c r="P51" s="26"/>
      <c r="Q51" s="27"/>
      <c r="R51" s="109" t="str">
        <f t="shared" si="19"/>
        <v>-</v>
      </c>
      <c r="S51" s="202"/>
      <c r="T51" s="202"/>
      <c r="U51" s="202"/>
      <c r="V51" s="27"/>
      <c r="W51" s="107">
        <f t="shared" si="20"/>
        <v>0</v>
      </c>
      <c r="X51" s="26"/>
      <c r="Y51" s="27"/>
      <c r="Z51" s="109" t="str">
        <f t="shared" si="21"/>
        <v>-</v>
      </c>
      <c r="AA51" s="27"/>
      <c r="AB51" s="27"/>
      <c r="AC51" s="27"/>
      <c r="AD51" s="27"/>
      <c r="AE51" s="107">
        <f t="shared" si="22"/>
        <v>0</v>
      </c>
      <c r="AF51" s="26"/>
      <c r="AG51" s="27"/>
      <c r="AH51" s="109" t="str">
        <f t="shared" si="23"/>
        <v>-</v>
      </c>
      <c r="AI51" s="27"/>
      <c r="AJ51" s="27"/>
      <c r="AK51" s="27"/>
      <c r="AL51" s="27"/>
      <c r="AM51" s="107">
        <f t="shared" si="24"/>
        <v>0</v>
      </c>
      <c r="AN51" s="26"/>
      <c r="AO51" s="27"/>
      <c r="AP51" s="109" t="str">
        <f t="shared" si="25"/>
        <v>-</v>
      </c>
      <c r="AQ51" s="27"/>
      <c r="AR51" s="27"/>
      <c r="AS51" s="27"/>
      <c r="AT51" s="27"/>
      <c r="AU51" s="107">
        <f t="shared" si="26"/>
        <v>0</v>
      </c>
      <c r="AV51" s="26"/>
      <c r="AW51" s="27"/>
      <c r="AX51" s="109" t="str">
        <f t="shared" si="16"/>
        <v>-</v>
      </c>
      <c r="AY51" s="27"/>
      <c r="AZ51" s="27"/>
      <c r="BA51" s="27"/>
      <c r="BB51" s="27"/>
      <c r="BC51" s="107">
        <f t="shared" si="27"/>
        <v>0</v>
      </c>
      <c r="BD51" s="26"/>
      <c r="BE51" s="27"/>
      <c r="BF51" s="109" t="str">
        <f t="shared" si="28"/>
        <v>-</v>
      </c>
      <c r="BG51" s="27"/>
      <c r="BH51" s="27"/>
      <c r="BI51" s="27"/>
      <c r="BJ51" s="27"/>
      <c r="BK51" s="107">
        <f t="shared" si="29"/>
        <v>0</v>
      </c>
      <c r="BL51" s="94"/>
      <c r="BO51" s="111">
        <f t="shared" si="30"/>
        <v>0</v>
      </c>
      <c r="BQ51" s="112" t="str">
        <f t="shared" si="31"/>
        <v>-</v>
      </c>
    </row>
    <row r="52" spans="1:69" ht="21">
      <c r="A52" s="280">
        <v>33</v>
      </c>
      <c r="B52" s="3" t="s">
        <v>58</v>
      </c>
      <c r="C52" s="3" t="s">
        <v>59</v>
      </c>
      <c r="D52" s="3" t="s">
        <v>60</v>
      </c>
      <c r="E52" s="5">
        <v>14</v>
      </c>
      <c r="F52" s="5">
        <f>E52</f>
        <v>14</v>
      </c>
      <c r="H52" s="271"/>
      <c r="I52" s="272"/>
      <c r="J52" s="110" t="str">
        <f t="shared" si="17"/>
        <v>-</v>
      </c>
      <c r="K52" s="202"/>
      <c r="L52" s="202"/>
      <c r="M52" s="202"/>
      <c r="N52" s="272"/>
      <c r="O52" s="107">
        <f t="shared" si="18"/>
        <v>0</v>
      </c>
      <c r="P52" s="271"/>
      <c r="Q52" s="272"/>
      <c r="R52" s="109" t="str">
        <f t="shared" si="19"/>
        <v>-</v>
      </c>
      <c r="S52" s="202"/>
      <c r="T52" s="202"/>
      <c r="U52" s="202"/>
      <c r="V52" s="272"/>
      <c r="W52" s="107">
        <f t="shared" si="20"/>
        <v>0</v>
      </c>
      <c r="X52" s="271"/>
      <c r="Y52" s="272"/>
      <c r="Z52" s="110" t="str">
        <f t="shared" si="21"/>
        <v>-</v>
      </c>
      <c r="AA52" s="272"/>
      <c r="AB52" s="272"/>
      <c r="AC52" s="272"/>
      <c r="AD52" s="272"/>
      <c r="AE52" s="107">
        <f t="shared" si="22"/>
        <v>0</v>
      </c>
      <c r="AF52" s="271"/>
      <c r="AG52" s="272"/>
      <c r="AH52" s="110" t="str">
        <f t="shared" si="23"/>
        <v>-</v>
      </c>
      <c r="AI52" s="272"/>
      <c r="AJ52" s="272"/>
      <c r="AK52" s="272"/>
      <c r="AL52" s="272"/>
      <c r="AM52" s="107">
        <f t="shared" si="24"/>
        <v>0</v>
      </c>
      <c r="AN52" s="271"/>
      <c r="AO52" s="272"/>
      <c r="AP52" s="110" t="str">
        <f t="shared" si="25"/>
        <v>-</v>
      </c>
      <c r="AQ52" s="272"/>
      <c r="AR52" s="272"/>
      <c r="AS52" s="272"/>
      <c r="AT52" s="272"/>
      <c r="AU52" s="107">
        <f t="shared" si="26"/>
        <v>0</v>
      </c>
      <c r="AV52" s="271"/>
      <c r="AW52" s="272"/>
      <c r="AX52" s="110" t="str">
        <f t="shared" ref="AX52:AX72" si="33">IF(AV52="","-",IFERROR(AV52-AW52,"-"))</f>
        <v>-</v>
      </c>
      <c r="AY52" s="272"/>
      <c r="AZ52" s="272"/>
      <c r="BA52" s="272"/>
      <c r="BB52" s="272"/>
      <c r="BC52" s="107">
        <f t="shared" si="27"/>
        <v>0</v>
      </c>
      <c r="BD52" s="271"/>
      <c r="BE52" s="272"/>
      <c r="BF52" s="110" t="str">
        <f t="shared" si="28"/>
        <v>-</v>
      </c>
      <c r="BG52" s="272"/>
      <c r="BH52" s="272"/>
      <c r="BI52" s="272"/>
      <c r="BJ52" s="272"/>
      <c r="BK52" s="107">
        <f t="shared" si="29"/>
        <v>0</v>
      </c>
      <c r="BL52" s="94"/>
      <c r="BO52" s="111">
        <f t="shared" si="30"/>
        <v>0</v>
      </c>
      <c r="BQ52" s="112" t="str">
        <f t="shared" si="31"/>
        <v>-</v>
      </c>
    </row>
    <row r="53" spans="1:69" ht="21">
      <c r="A53" s="280">
        <v>36</v>
      </c>
      <c r="B53" s="3" t="s">
        <v>65</v>
      </c>
      <c r="C53" s="3" t="s">
        <v>66</v>
      </c>
      <c r="D53" s="3" t="s">
        <v>56</v>
      </c>
      <c r="E53" s="9">
        <v>25</v>
      </c>
      <c r="F53" s="5">
        <f>E53</f>
        <v>25</v>
      </c>
      <c r="H53" s="26"/>
      <c r="I53" s="27"/>
      <c r="J53" s="109" t="str">
        <f t="shared" si="17"/>
        <v>-</v>
      </c>
      <c r="K53" s="202"/>
      <c r="L53" s="202"/>
      <c r="M53" s="202"/>
      <c r="N53" s="27"/>
      <c r="O53" s="107">
        <f t="shared" si="18"/>
        <v>0</v>
      </c>
      <c r="P53" s="26"/>
      <c r="Q53" s="27"/>
      <c r="R53" s="109" t="str">
        <f t="shared" si="19"/>
        <v>-</v>
      </c>
      <c r="S53" s="202"/>
      <c r="T53" s="202"/>
      <c r="U53" s="202"/>
      <c r="V53" s="27"/>
      <c r="W53" s="107">
        <f t="shared" si="20"/>
        <v>0</v>
      </c>
      <c r="X53" s="26"/>
      <c r="Y53" s="27"/>
      <c r="Z53" s="109" t="str">
        <f t="shared" si="21"/>
        <v>-</v>
      </c>
      <c r="AA53" s="27"/>
      <c r="AB53" s="27"/>
      <c r="AC53" s="27"/>
      <c r="AD53" s="27"/>
      <c r="AE53" s="107">
        <f t="shared" si="22"/>
        <v>0</v>
      </c>
      <c r="AF53" s="26"/>
      <c r="AG53" s="27"/>
      <c r="AH53" s="109" t="str">
        <f t="shared" si="23"/>
        <v>-</v>
      </c>
      <c r="AI53" s="27"/>
      <c r="AJ53" s="27"/>
      <c r="AK53" s="27"/>
      <c r="AL53" s="27"/>
      <c r="AM53" s="107">
        <f t="shared" si="24"/>
        <v>0</v>
      </c>
      <c r="AN53" s="26"/>
      <c r="AO53" s="27"/>
      <c r="AP53" s="109" t="str">
        <f t="shared" si="25"/>
        <v>-</v>
      </c>
      <c r="AQ53" s="27"/>
      <c r="AR53" s="27"/>
      <c r="AS53" s="27"/>
      <c r="AT53" s="27"/>
      <c r="AU53" s="107">
        <f t="shared" si="26"/>
        <v>0</v>
      </c>
      <c r="AV53" s="26"/>
      <c r="AW53" s="27"/>
      <c r="AX53" s="109" t="str">
        <f t="shared" si="33"/>
        <v>-</v>
      </c>
      <c r="AY53" s="27"/>
      <c r="AZ53" s="27"/>
      <c r="BA53" s="27"/>
      <c r="BB53" s="27"/>
      <c r="BC53" s="107">
        <f t="shared" si="27"/>
        <v>0</v>
      </c>
      <c r="BD53" s="26"/>
      <c r="BE53" s="27"/>
      <c r="BF53" s="109" t="str">
        <f t="shared" si="28"/>
        <v>-</v>
      </c>
      <c r="BG53" s="27"/>
      <c r="BH53" s="27"/>
      <c r="BI53" s="27"/>
      <c r="BJ53" s="27"/>
      <c r="BK53" s="107">
        <f t="shared" si="29"/>
        <v>0</v>
      </c>
      <c r="BL53" s="94"/>
      <c r="BO53" s="111">
        <f t="shared" si="30"/>
        <v>0</v>
      </c>
      <c r="BQ53" s="112" t="str">
        <f t="shared" si="31"/>
        <v>-</v>
      </c>
    </row>
    <row r="54" spans="1:69" ht="21">
      <c r="A54" s="280">
        <v>39</v>
      </c>
      <c r="B54" s="3" t="s">
        <v>130</v>
      </c>
      <c r="C54" s="3" t="s">
        <v>131</v>
      </c>
      <c r="D54" s="3" t="s">
        <v>132</v>
      </c>
      <c r="E54" s="9">
        <v>16</v>
      </c>
      <c r="F54" s="5">
        <f>E54</f>
        <v>16</v>
      </c>
      <c r="H54" s="271"/>
      <c r="I54" s="272"/>
      <c r="J54" s="110" t="str">
        <f t="shared" si="17"/>
        <v>-</v>
      </c>
      <c r="K54" s="202"/>
      <c r="L54" s="202"/>
      <c r="M54" s="202"/>
      <c r="N54" s="272"/>
      <c r="O54" s="107">
        <f t="shared" si="18"/>
        <v>0</v>
      </c>
      <c r="P54" s="271"/>
      <c r="Q54" s="272"/>
      <c r="R54" s="109" t="str">
        <f t="shared" si="19"/>
        <v>-</v>
      </c>
      <c r="S54" s="202"/>
      <c r="T54" s="202"/>
      <c r="U54" s="202"/>
      <c r="V54" s="272"/>
      <c r="W54" s="107">
        <f t="shared" si="20"/>
        <v>0</v>
      </c>
      <c r="X54" s="271"/>
      <c r="Y54" s="272"/>
      <c r="Z54" s="110" t="str">
        <f t="shared" si="21"/>
        <v>-</v>
      </c>
      <c r="AA54" s="272"/>
      <c r="AB54" s="272"/>
      <c r="AC54" s="272"/>
      <c r="AD54" s="272"/>
      <c r="AE54" s="107">
        <f t="shared" si="22"/>
        <v>0</v>
      </c>
      <c r="AF54" s="271"/>
      <c r="AG54" s="272"/>
      <c r="AH54" s="110" t="str">
        <f t="shared" si="23"/>
        <v>-</v>
      </c>
      <c r="AI54" s="272"/>
      <c r="AJ54" s="272"/>
      <c r="AK54" s="272"/>
      <c r="AL54" s="272"/>
      <c r="AM54" s="107">
        <f t="shared" si="24"/>
        <v>0</v>
      </c>
      <c r="AN54" s="271"/>
      <c r="AO54" s="272"/>
      <c r="AP54" s="110" t="str">
        <f t="shared" si="25"/>
        <v>-</v>
      </c>
      <c r="AQ54" s="272"/>
      <c r="AR54" s="272"/>
      <c r="AS54" s="272"/>
      <c r="AT54" s="272"/>
      <c r="AU54" s="107">
        <f t="shared" si="26"/>
        <v>0</v>
      </c>
      <c r="AV54" s="271"/>
      <c r="AW54" s="272"/>
      <c r="AX54" s="110" t="str">
        <f t="shared" si="33"/>
        <v>-</v>
      </c>
      <c r="AY54" s="272"/>
      <c r="AZ54" s="272"/>
      <c r="BA54" s="272"/>
      <c r="BB54" s="272"/>
      <c r="BC54" s="107">
        <f t="shared" si="27"/>
        <v>0</v>
      </c>
      <c r="BD54" s="271"/>
      <c r="BE54" s="272"/>
      <c r="BF54" s="110" t="str">
        <f t="shared" si="28"/>
        <v>-</v>
      </c>
      <c r="BG54" s="272"/>
      <c r="BH54" s="272"/>
      <c r="BI54" s="272"/>
      <c r="BJ54" s="272"/>
      <c r="BK54" s="107">
        <f t="shared" si="29"/>
        <v>0</v>
      </c>
      <c r="BL54" s="94"/>
      <c r="BO54" s="111">
        <f t="shared" si="30"/>
        <v>0</v>
      </c>
      <c r="BQ54" s="112" t="str">
        <f t="shared" si="31"/>
        <v>-</v>
      </c>
    </row>
    <row r="55" spans="1:69" ht="21">
      <c r="A55" s="280">
        <v>48</v>
      </c>
      <c r="B55" s="6" t="s">
        <v>557</v>
      </c>
      <c r="C55" s="6" t="s">
        <v>558</v>
      </c>
      <c r="D55" s="6" t="s">
        <v>559</v>
      </c>
      <c r="E55" s="9" t="s">
        <v>564</v>
      </c>
      <c r="F55" s="203" t="s">
        <v>694</v>
      </c>
      <c r="G55" s="275"/>
      <c r="H55" s="271">
        <v>100</v>
      </c>
      <c r="I55" s="272" t="s">
        <v>564</v>
      </c>
      <c r="J55" s="110" t="str">
        <f t="shared" si="17"/>
        <v>-</v>
      </c>
      <c r="K55" s="202"/>
      <c r="L55" s="202"/>
      <c r="M55" s="202"/>
      <c r="N55" s="272"/>
      <c r="O55" s="107">
        <f t="shared" si="18"/>
        <v>0</v>
      </c>
      <c r="P55" s="271"/>
      <c r="Q55" s="272"/>
      <c r="R55" s="109" t="str">
        <f t="shared" si="19"/>
        <v>-</v>
      </c>
      <c r="S55" s="202"/>
      <c r="T55" s="202"/>
      <c r="U55" s="202"/>
      <c r="V55" s="272"/>
      <c r="W55" s="107">
        <f t="shared" si="20"/>
        <v>0</v>
      </c>
      <c r="X55" s="271"/>
      <c r="Y55" s="272"/>
      <c r="Z55" s="110" t="str">
        <f t="shared" si="21"/>
        <v>-</v>
      </c>
      <c r="AA55" s="272"/>
      <c r="AB55" s="272"/>
      <c r="AC55" s="272"/>
      <c r="AD55" s="272"/>
      <c r="AE55" s="107">
        <f t="shared" si="22"/>
        <v>0</v>
      </c>
      <c r="AF55" s="271"/>
      <c r="AG55" s="272"/>
      <c r="AH55" s="110" t="str">
        <f t="shared" si="23"/>
        <v>-</v>
      </c>
      <c r="AI55" s="272"/>
      <c r="AJ55" s="272"/>
      <c r="AK55" s="272"/>
      <c r="AL55" s="272"/>
      <c r="AM55" s="107">
        <f t="shared" si="24"/>
        <v>0</v>
      </c>
      <c r="AN55" s="271">
        <v>100</v>
      </c>
      <c r="AO55" s="272"/>
      <c r="AP55" s="110">
        <f t="shared" si="25"/>
        <v>100</v>
      </c>
      <c r="AQ55" s="272"/>
      <c r="AR55" s="272"/>
      <c r="AS55" s="272"/>
      <c r="AT55" s="272"/>
      <c r="AU55" s="107">
        <f t="shared" si="26"/>
        <v>0</v>
      </c>
      <c r="AV55" s="271"/>
      <c r="AW55" s="272"/>
      <c r="AX55" s="110" t="str">
        <f t="shared" si="33"/>
        <v>-</v>
      </c>
      <c r="AY55" s="272"/>
      <c r="AZ55" s="272"/>
      <c r="BA55" s="272"/>
      <c r="BB55" s="272"/>
      <c r="BC55" s="107">
        <f t="shared" si="27"/>
        <v>0</v>
      </c>
      <c r="BD55" s="271"/>
      <c r="BE55" s="272"/>
      <c r="BF55" s="110" t="str">
        <f t="shared" si="28"/>
        <v>-</v>
      </c>
      <c r="BG55" s="272"/>
      <c r="BH55" s="272"/>
      <c r="BI55" s="272"/>
      <c r="BJ55" s="272"/>
      <c r="BK55" s="107">
        <f t="shared" si="29"/>
        <v>0</v>
      </c>
      <c r="BL55" s="94"/>
      <c r="BO55" s="111">
        <f t="shared" si="30"/>
        <v>2</v>
      </c>
      <c r="BQ55" s="112">
        <f t="shared" si="31"/>
        <v>100</v>
      </c>
    </row>
    <row r="56" spans="1:69" ht="20.25" customHeight="1">
      <c r="A56" s="280">
        <v>50</v>
      </c>
      <c r="B56" s="3" t="s">
        <v>87</v>
      </c>
      <c r="C56" s="3" t="s">
        <v>88</v>
      </c>
      <c r="D56" s="3" t="s">
        <v>89</v>
      </c>
      <c r="E56" s="9">
        <v>30</v>
      </c>
      <c r="F56" s="5">
        <f>E56</f>
        <v>30</v>
      </c>
      <c r="G56" s="275"/>
      <c r="H56" s="271"/>
      <c r="I56" s="272"/>
      <c r="J56" s="110" t="str">
        <f t="shared" si="17"/>
        <v>-</v>
      </c>
      <c r="K56" s="202"/>
      <c r="L56" s="202"/>
      <c r="M56" s="202"/>
      <c r="N56" s="272"/>
      <c r="O56" s="107">
        <f t="shared" si="18"/>
        <v>0</v>
      </c>
      <c r="P56" s="271"/>
      <c r="Q56" s="272"/>
      <c r="R56" s="109" t="str">
        <f t="shared" si="19"/>
        <v>-</v>
      </c>
      <c r="S56" s="202"/>
      <c r="T56" s="202"/>
      <c r="U56" s="202"/>
      <c r="V56" s="272"/>
      <c r="W56" s="107">
        <f t="shared" si="20"/>
        <v>0</v>
      </c>
      <c r="X56" s="271"/>
      <c r="Y56" s="272"/>
      <c r="Z56" s="110" t="str">
        <f t="shared" si="21"/>
        <v>-</v>
      </c>
      <c r="AA56" s="272"/>
      <c r="AB56" s="272"/>
      <c r="AC56" s="272"/>
      <c r="AD56" s="272"/>
      <c r="AE56" s="107">
        <f t="shared" si="22"/>
        <v>0</v>
      </c>
      <c r="AF56" s="271"/>
      <c r="AG56" s="272"/>
      <c r="AH56" s="110" t="str">
        <f t="shared" si="23"/>
        <v>-</v>
      </c>
      <c r="AI56" s="272"/>
      <c r="AJ56" s="272"/>
      <c r="AK56" s="272"/>
      <c r="AL56" s="272"/>
      <c r="AM56" s="107">
        <f t="shared" si="24"/>
        <v>0</v>
      </c>
      <c r="AN56" s="271"/>
      <c r="AO56" s="272"/>
      <c r="AP56" s="110" t="str">
        <f t="shared" si="25"/>
        <v>-</v>
      </c>
      <c r="AQ56" s="272"/>
      <c r="AR56" s="272"/>
      <c r="AS56" s="272"/>
      <c r="AT56" s="272"/>
      <c r="AU56" s="107">
        <f t="shared" si="26"/>
        <v>0</v>
      </c>
      <c r="AV56" s="271"/>
      <c r="AW56" s="272"/>
      <c r="AX56" s="110" t="str">
        <f t="shared" si="33"/>
        <v>-</v>
      </c>
      <c r="AY56" s="272"/>
      <c r="AZ56" s="272"/>
      <c r="BA56" s="272"/>
      <c r="BB56" s="272"/>
      <c r="BC56" s="107">
        <f t="shared" si="27"/>
        <v>0</v>
      </c>
      <c r="BD56" s="271"/>
      <c r="BE56" s="272"/>
      <c r="BF56" s="110" t="str">
        <f t="shared" si="28"/>
        <v>-</v>
      </c>
      <c r="BG56" s="272"/>
      <c r="BH56" s="272"/>
      <c r="BI56" s="272"/>
      <c r="BJ56" s="272"/>
      <c r="BK56" s="107">
        <f t="shared" si="29"/>
        <v>0</v>
      </c>
      <c r="BL56" s="94"/>
      <c r="BO56" s="111">
        <f t="shared" si="30"/>
        <v>0</v>
      </c>
      <c r="BQ56" s="112" t="str">
        <f t="shared" si="31"/>
        <v>-</v>
      </c>
    </row>
    <row r="57" spans="1:69" ht="21">
      <c r="A57" s="280">
        <v>53</v>
      </c>
      <c r="B57" s="6" t="s">
        <v>116</v>
      </c>
      <c r="C57" s="6" t="s">
        <v>117</v>
      </c>
      <c r="D57" s="6" t="s">
        <v>18</v>
      </c>
      <c r="E57" s="9">
        <v>33</v>
      </c>
      <c r="F57" s="5">
        <f>E57</f>
        <v>33</v>
      </c>
      <c r="G57" s="275"/>
      <c r="H57" s="271"/>
      <c r="I57" s="272"/>
      <c r="J57" s="110" t="str">
        <f t="shared" si="17"/>
        <v>-</v>
      </c>
      <c r="K57" s="202"/>
      <c r="L57" s="202"/>
      <c r="M57" s="202"/>
      <c r="N57" s="272"/>
      <c r="O57" s="107">
        <f t="shared" si="18"/>
        <v>0</v>
      </c>
      <c r="P57" s="271"/>
      <c r="Q57" s="272"/>
      <c r="R57" s="109" t="str">
        <f t="shared" si="19"/>
        <v>-</v>
      </c>
      <c r="S57" s="202"/>
      <c r="T57" s="202"/>
      <c r="U57" s="202"/>
      <c r="V57" s="272"/>
      <c r="W57" s="107">
        <f t="shared" si="20"/>
        <v>0</v>
      </c>
      <c r="X57" s="271"/>
      <c r="Y57" s="272"/>
      <c r="Z57" s="110" t="str">
        <f t="shared" si="21"/>
        <v>-</v>
      </c>
      <c r="AA57" s="272"/>
      <c r="AB57" s="272"/>
      <c r="AC57" s="272"/>
      <c r="AD57" s="272"/>
      <c r="AE57" s="107">
        <f t="shared" si="22"/>
        <v>0</v>
      </c>
      <c r="AF57" s="271"/>
      <c r="AG57" s="272"/>
      <c r="AH57" s="110" t="str">
        <f t="shared" si="23"/>
        <v>-</v>
      </c>
      <c r="AI57" s="272"/>
      <c r="AJ57" s="272"/>
      <c r="AK57" s="272"/>
      <c r="AL57" s="272"/>
      <c r="AM57" s="107">
        <f t="shared" si="24"/>
        <v>0</v>
      </c>
      <c r="AN57" s="271"/>
      <c r="AO57" s="272"/>
      <c r="AP57" s="110" t="str">
        <f t="shared" si="25"/>
        <v>-</v>
      </c>
      <c r="AQ57" s="272"/>
      <c r="AR57" s="272"/>
      <c r="AS57" s="272"/>
      <c r="AT57" s="272"/>
      <c r="AU57" s="107">
        <f t="shared" si="26"/>
        <v>0</v>
      </c>
      <c r="AV57" s="271">
        <v>95</v>
      </c>
      <c r="AW57" s="272"/>
      <c r="AX57" s="110">
        <f t="shared" si="33"/>
        <v>95</v>
      </c>
      <c r="AY57" s="272"/>
      <c r="AZ57" s="272"/>
      <c r="BA57" s="272"/>
      <c r="BB57" s="272"/>
      <c r="BC57" s="107">
        <f t="shared" si="27"/>
        <v>0</v>
      </c>
      <c r="BD57" s="271"/>
      <c r="BE57" s="272"/>
      <c r="BF57" s="110" t="str">
        <f t="shared" si="28"/>
        <v>-</v>
      </c>
      <c r="BG57" s="272"/>
      <c r="BH57" s="272"/>
      <c r="BI57" s="272"/>
      <c r="BJ57" s="272"/>
      <c r="BK57" s="107">
        <f t="shared" si="29"/>
        <v>0</v>
      </c>
      <c r="BL57" s="94"/>
      <c r="BO57" s="111">
        <f t="shared" si="30"/>
        <v>1</v>
      </c>
      <c r="BQ57" s="112">
        <f t="shared" si="31"/>
        <v>95</v>
      </c>
    </row>
    <row r="58" spans="1:69" ht="21">
      <c r="A58" s="280">
        <v>56</v>
      </c>
      <c r="B58" s="6" t="s">
        <v>102</v>
      </c>
      <c r="C58" s="6" t="s">
        <v>100</v>
      </c>
      <c r="D58" s="282" t="s">
        <v>13</v>
      </c>
      <c r="E58" s="9" t="s">
        <v>470</v>
      </c>
      <c r="F58" s="5" t="str">
        <f>E58</f>
        <v>-</v>
      </c>
      <c r="G58" s="275"/>
      <c r="H58" s="271"/>
      <c r="I58" s="272"/>
      <c r="J58" s="110" t="str">
        <f t="shared" si="17"/>
        <v>-</v>
      </c>
      <c r="K58" s="202"/>
      <c r="L58" s="202"/>
      <c r="M58" s="202"/>
      <c r="N58" s="272"/>
      <c r="O58" s="107">
        <f t="shared" si="18"/>
        <v>0</v>
      </c>
      <c r="P58" s="271"/>
      <c r="Q58" s="272"/>
      <c r="R58" s="109" t="str">
        <f t="shared" si="19"/>
        <v>-</v>
      </c>
      <c r="S58" s="202"/>
      <c r="T58" s="202"/>
      <c r="U58" s="202"/>
      <c r="V58" s="272"/>
      <c r="W58" s="107">
        <f t="shared" si="20"/>
        <v>0</v>
      </c>
      <c r="X58" s="271"/>
      <c r="Y58" s="272"/>
      <c r="Z58" s="110" t="str">
        <f t="shared" si="21"/>
        <v>-</v>
      </c>
      <c r="AA58" s="272"/>
      <c r="AB58" s="272"/>
      <c r="AC58" s="272"/>
      <c r="AD58" s="272"/>
      <c r="AE58" s="107">
        <f t="shared" si="22"/>
        <v>0</v>
      </c>
      <c r="AF58" s="271"/>
      <c r="AG58" s="272"/>
      <c r="AH58" s="110" t="str">
        <f t="shared" si="23"/>
        <v>-</v>
      </c>
      <c r="AI58" s="272"/>
      <c r="AJ58" s="272"/>
      <c r="AK58" s="272"/>
      <c r="AL58" s="272"/>
      <c r="AM58" s="107">
        <f t="shared" si="24"/>
        <v>0</v>
      </c>
      <c r="AN58" s="271"/>
      <c r="AO58" s="272"/>
      <c r="AP58" s="110" t="str">
        <f t="shared" si="25"/>
        <v>-</v>
      </c>
      <c r="AQ58" s="272"/>
      <c r="AR58" s="272"/>
      <c r="AS58" s="272"/>
      <c r="AT58" s="272"/>
      <c r="AU58" s="107">
        <f t="shared" si="26"/>
        <v>0</v>
      </c>
      <c r="AV58" s="271"/>
      <c r="AW58" s="272"/>
      <c r="AX58" s="110" t="str">
        <f t="shared" si="33"/>
        <v>-</v>
      </c>
      <c r="AY58" s="272"/>
      <c r="AZ58" s="272"/>
      <c r="BA58" s="272"/>
      <c r="BB58" s="272"/>
      <c r="BC58" s="107">
        <f t="shared" si="27"/>
        <v>0</v>
      </c>
      <c r="BD58" s="271"/>
      <c r="BE58" s="272"/>
      <c r="BF58" s="110" t="str">
        <f t="shared" si="28"/>
        <v>-</v>
      </c>
      <c r="BG58" s="272"/>
      <c r="BH58" s="272"/>
      <c r="BI58" s="272"/>
      <c r="BJ58" s="272"/>
      <c r="BK58" s="107">
        <f t="shared" si="29"/>
        <v>0</v>
      </c>
      <c r="BL58" s="94"/>
      <c r="BO58" s="111">
        <f t="shared" si="30"/>
        <v>0</v>
      </c>
      <c r="BQ58" s="112" t="str">
        <f t="shared" si="31"/>
        <v>-</v>
      </c>
    </row>
    <row r="59" spans="1:69" ht="21">
      <c r="A59" s="280">
        <v>57</v>
      </c>
      <c r="B59" s="6"/>
      <c r="C59" s="6"/>
      <c r="D59" s="6"/>
      <c r="E59" s="9"/>
      <c r="F59" s="201"/>
      <c r="G59" s="275"/>
      <c r="H59" s="271"/>
      <c r="I59" s="272"/>
      <c r="J59" s="110" t="str">
        <f t="shared" si="17"/>
        <v>-</v>
      </c>
      <c r="K59" s="202"/>
      <c r="L59" s="202"/>
      <c r="M59" s="202"/>
      <c r="N59" s="272"/>
      <c r="O59" s="107">
        <f t="shared" si="18"/>
        <v>0</v>
      </c>
      <c r="P59" s="271"/>
      <c r="Q59" s="272"/>
      <c r="R59" s="109" t="str">
        <f t="shared" si="19"/>
        <v>-</v>
      </c>
      <c r="S59" s="202"/>
      <c r="T59" s="202"/>
      <c r="U59" s="202"/>
      <c r="V59" s="272"/>
      <c r="W59" s="107">
        <f t="shared" si="20"/>
        <v>0</v>
      </c>
      <c r="X59" s="271"/>
      <c r="Y59" s="272"/>
      <c r="Z59" s="110" t="str">
        <f t="shared" si="21"/>
        <v>-</v>
      </c>
      <c r="AA59" s="272"/>
      <c r="AB59" s="272"/>
      <c r="AC59" s="272"/>
      <c r="AD59" s="272"/>
      <c r="AE59" s="107">
        <f t="shared" si="22"/>
        <v>0</v>
      </c>
      <c r="AF59" s="271"/>
      <c r="AG59" s="272"/>
      <c r="AH59" s="110" t="str">
        <f t="shared" si="23"/>
        <v>-</v>
      </c>
      <c r="AI59" s="272"/>
      <c r="AJ59" s="272"/>
      <c r="AK59" s="272"/>
      <c r="AL59" s="272"/>
      <c r="AM59" s="107">
        <f t="shared" si="24"/>
        <v>0</v>
      </c>
      <c r="AN59" s="271"/>
      <c r="AO59" s="272"/>
      <c r="AP59" s="110" t="str">
        <f t="shared" si="25"/>
        <v>-</v>
      </c>
      <c r="AQ59" s="272"/>
      <c r="AR59" s="272"/>
      <c r="AS59" s="272"/>
      <c r="AT59" s="272"/>
      <c r="AU59" s="107">
        <f t="shared" si="26"/>
        <v>0</v>
      </c>
      <c r="AV59" s="271"/>
      <c r="AW59" s="272"/>
      <c r="AX59" s="110" t="str">
        <f t="shared" si="33"/>
        <v>-</v>
      </c>
      <c r="AY59" s="272"/>
      <c r="AZ59" s="272"/>
      <c r="BA59" s="272"/>
      <c r="BB59" s="272"/>
      <c r="BC59" s="107">
        <f t="shared" si="27"/>
        <v>0</v>
      </c>
      <c r="BD59" s="271"/>
      <c r="BE59" s="272"/>
      <c r="BF59" s="110" t="str">
        <f t="shared" si="28"/>
        <v>-</v>
      </c>
      <c r="BG59" s="272"/>
      <c r="BH59" s="272"/>
      <c r="BI59" s="272"/>
      <c r="BJ59" s="272"/>
      <c r="BK59" s="107">
        <f t="shared" si="29"/>
        <v>0</v>
      </c>
      <c r="BL59" s="94"/>
      <c r="BO59" s="111">
        <f t="shared" si="30"/>
        <v>0</v>
      </c>
      <c r="BQ59" s="112" t="str">
        <f t="shared" si="31"/>
        <v>-</v>
      </c>
    </row>
    <row r="60" spans="1:69" ht="20.25" customHeight="1">
      <c r="A60" s="280">
        <v>58</v>
      </c>
      <c r="B60" s="6"/>
      <c r="C60" s="6"/>
      <c r="D60" s="6"/>
      <c r="E60" s="9"/>
      <c r="F60" s="201"/>
      <c r="G60" s="275"/>
      <c r="H60" s="271"/>
      <c r="I60" s="272"/>
      <c r="J60" s="110" t="str">
        <f t="shared" si="17"/>
        <v>-</v>
      </c>
      <c r="K60" s="202"/>
      <c r="L60" s="202"/>
      <c r="M60" s="202"/>
      <c r="N60" s="272"/>
      <c r="O60" s="107">
        <f t="shared" si="18"/>
        <v>0</v>
      </c>
      <c r="P60" s="271"/>
      <c r="Q60" s="272"/>
      <c r="R60" s="109" t="str">
        <f t="shared" si="19"/>
        <v>-</v>
      </c>
      <c r="S60" s="202"/>
      <c r="T60" s="202"/>
      <c r="U60" s="202"/>
      <c r="V60" s="272"/>
      <c r="W60" s="107">
        <f t="shared" si="20"/>
        <v>0</v>
      </c>
      <c r="X60" s="271"/>
      <c r="Y60" s="272"/>
      <c r="Z60" s="110" t="str">
        <f t="shared" si="21"/>
        <v>-</v>
      </c>
      <c r="AA60" s="272"/>
      <c r="AB60" s="272"/>
      <c r="AC60" s="272"/>
      <c r="AD60" s="272"/>
      <c r="AE60" s="107">
        <f t="shared" si="22"/>
        <v>0</v>
      </c>
      <c r="AF60" s="271"/>
      <c r="AG60" s="272"/>
      <c r="AH60" s="110" t="str">
        <f t="shared" si="23"/>
        <v>-</v>
      </c>
      <c r="AI60" s="272"/>
      <c r="AJ60" s="272"/>
      <c r="AK60" s="272"/>
      <c r="AL60" s="272"/>
      <c r="AM60" s="107">
        <f t="shared" si="24"/>
        <v>0</v>
      </c>
      <c r="AN60" s="271"/>
      <c r="AO60" s="272"/>
      <c r="AP60" s="110" t="str">
        <f t="shared" si="25"/>
        <v>-</v>
      </c>
      <c r="AQ60" s="272"/>
      <c r="AR60" s="272"/>
      <c r="AS60" s="272"/>
      <c r="AT60" s="272"/>
      <c r="AU60" s="107">
        <f t="shared" si="26"/>
        <v>0</v>
      </c>
      <c r="AV60" s="271"/>
      <c r="AW60" s="272"/>
      <c r="AX60" s="110" t="str">
        <f t="shared" si="33"/>
        <v>-</v>
      </c>
      <c r="AY60" s="272"/>
      <c r="AZ60" s="272"/>
      <c r="BA60" s="272"/>
      <c r="BB60" s="272"/>
      <c r="BC60" s="107">
        <f t="shared" si="27"/>
        <v>0</v>
      </c>
      <c r="BD60" s="271"/>
      <c r="BE60" s="272"/>
      <c r="BF60" s="110" t="str">
        <f t="shared" si="28"/>
        <v>-</v>
      </c>
      <c r="BG60" s="272"/>
      <c r="BH60" s="272"/>
      <c r="BI60" s="272"/>
      <c r="BJ60" s="272"/>
      <c r="BK60" s="107">
        <f t="shared" si="29"/>
        <v>0</v>
      </c>
      <c r="BL60" s="94"/>
      <c r="BO60" s="111">
        <f t="shared" si="30"/>
        <v>0</v>
      </c>
      <c r="BQ60" s="112" t="str">
        <f t="shared" si="31"/>
        <v>-</v>
      </c>
    </row>
    <row r="61" spans="1:69" ht="20.25" customHeight="1">
      <c r="A61" s="280">
        <v>59</v>
      </c>
      <c r="B61" s="6" t="s">
        <v>19</v>
      </c>
      <c r="C61" s="6" t="s">
        <v>5</v>
      </c>
      <c r="D61" s="6" t="s">
        <v>20</v>
      </c>
      <c r="E61" s="9" t="s">
        <v>563</v>
      </c>
      <c r="F61" s="170">
        <v>12</v>
      </c>
      <c r="G61" s="275"/>
      <c r="H61" s="271">
        <v>89</v>
      </c>
      <c r="I61" s="272" t="s">
        <v>563</v>
      </c>
      <c r="J61" s="110" t="str">
        <f t="shared" si="17"/>
        <v>-</v>
      </c>
      <c r="K61" s="202"/>
      <c r="L61" s="202"/>
      <c r="M61" s="202"/>
      <c r="N61" s="272"/>
      <c r="O61" s="107">
        <f t="shared" si="18"/>
        <v>0</v>
      </c>
      <c r="P61" s="271"/>
      <c r="Q61" s="272"/>
      <c r="R61" s="109" t="str">
        <f t="shared" si="19"/>
        <v>-</v>
      </c>
      <c r="S61" s="202"/>
      <c r="T61" s="202"/>
      <c r="U61" s="202"/>
      <c r="V61" s="272"/>
      <c r="W61" s="107">
        <f t="shared" si="20"/>
        <v>0</v>
      </c>
      <c r="X61" s="271"/>
      <c r="Y61" s="272"/>
      <c r="Z61" s="110" t="str">
        <f t="shared" si="21"/>
        <v>-</v>
      </c>
      <c r="AA61" s="272"/>
      <c r="AB61" s="272"/>
      <c r="AC61" s="272"/>
      <c r="AD61" s="272"/>
      <c r="AE61" s="107">
        <f t="shared" si="22"/>
        <v>0</v>
      </c>
      <c r="AF61" s="271"/>
      <c r="AG61" s="272"/>
      <c r="AH61" s="110" t="str">
        <f t="shared" si="23"/>
        <v>-</v>
      </c>
      <c r="AI61" s="272"/>
      <c r="AJ61" s="272"/>
      <c r="AK61" s="272"/>
      <c r="AL61" s="272"/>
      <c r="AM61" s="107">
        <f t="shared" si="24"/>
        <v>0</v>
      </c>
      <c r="AN61" s="271"/>
      <c r="AO61" s="272"/>
      <c r="AP61" s="110" t="str">
        <f t="shared" si="25"/>
        <v>-</v>
      </c>
      <c r="AQ61" s="272"/>
      <c r="AR61" s="272"/>
      <c r="AS61" s="272"/>
      <c r="AT61" s="272"/>
      <c r="AU61" s="107">
        <f t="shared" si="26"/>
        <v>0</v>
      </c>
      <c r="AV61" s="271"/>
      <c r="AW61" s="272"/>
      <c r="AX61" s="110" t="str">
        <f t="shared" si="33"/>
        <v>-</v>
      </c>
      <c r="AY61" s="272"/>
      <c r="AZ61" s="272"/>
      <c r="BA61" s="272"/>
      <c r="BB61" s="272"/>
      <c r="BC61" s="107">
        <f t="shared" si="27"/>
        <v>0</v>
      </c>
      <c r="BD61" s="271"/>
      <c r="BE61" s="272"/>
      <c r="BF61" s="110" t="str">
        <f t="shared" si="28"/>
        <v>-</v>
      </c>
      <c r="BG61" s="272"/>
      <c r="BH61" s="272"/>
      <c r="BI61" s="272"/>
      <c r="BJ61" s="272"/>
      <c r="BK61" s="107">
        <f t="shared" si="29"/>
        <v>0</v>
      </c>
      <c r="BL61" s="94"/>
      <c r="BO61" s="111">
        <f t="shared" si="30"/>
        <v>1</v>
      </c>
      <c r="BQ61" s="112" t="str">
        <f t="shared" si="31"/>
        <v>-</v>
      </c>
    </row>
    <row r="62" spans="1:69" ht="20.25" customHeight="1">
      <c r="A62" s="280">
        <v>60</v>
      </c>
      <c r="B62" s="282" t="s">
        <v>139</v>
      </c>
      <c r="C62" s="282" t="s">
        <v>618</v>
      </c>
      <c r="D62" s="282" t="s">
        <v>619</v>
      </c>
      <c r="E62" s="9" t="s">
        <v>563</v>
      </c>
      <c r="F62" s="5" t="str">
        <f t="shared" ref="F62:F71" si="34">E62</f>
        <v>guest</v>
      </c>
      <c r="G62" s="275"/>
      <c r="H62" s="271"/>
      <c r="I62" s="272"/>
      <c r="J62" s="110" t="str">
        <f t="shared" si="17"/>
        <v>-</v>
      </c>
      <c r="K62" s="202"/>
      <c r="L62" s="202"/>
      <c r="M62" s="202"/>
      <c r="N62" s="272"/>
      <c r="O62" s="107">
        <f t="shared" si="18"/>
        <v>0</v>
      </c>
      <c r="P62" s="271"/>
      <c r="Q62" s="272"/>
      <c r="R62" s="109" t="str">
        <f t="shared" si="19"/>
        <v>-</v>
      </c>
      <c r="S62" s="202"/>
      <c r="T62" s="202"/>
      <c r="U62" s="202"/>
      <c r="V62" s="272"/>
      <c r="W62" s="107">
        <f t="shared" si="20"/>
        <v>0</v>
      </c>
      <c r="X62" s="271"/>
      <c r="Y62" s="272"/>
      <c r="Z62" s="110" t="str">
        <f t="shared" si="21"/>
        <v>-</v>
      </c>
      <c r="AA62" s="272"/>
      <c r="AB62" s="272"/>
      <c r="AC62" s="272"/>
      <c r="AD62" s="272"/>
      <c r="AE62" s="107">
        <f t="shared" si="22"/>
        <v>0</v>
      </c>
      <c r="AF62" s="271"/>
      <c r="AG62" s="272"/>
      <c r="AH62" s="110" t="str">
        <f t="shared" si="23"/>
        <v>-</v>
      </c>
      <c r="AI62" s="272"/>
      <c r="AJ62" s="272"/>
      <c r="AK62" s="272"/>
      <c r="AL62" s="272"/>
      <c r="AM62" s="107">
        <f t="shared" si="24"/>
        <v>0</v>
      </c>
      <c r="AN62" s="271"/>
      <c r="AO62" s="272"/>
      <c r="AP62" s="110" t="str">
        <f t="shared" si="25"/>
        <v>-</v>
      </c>
      <c r="AQ62" s="272"/>
      <c r="AR62" s="272"/>
      <c r="AS62" s="272"/>
      <c r="AT62" s="272"/>
      <c r="AU62" s="107">
        <f t="shared" si="26"/>
        <v>0</v>
      </c>
      <c r="AV62" s="271"/>
      <c r="AW62" s="272"/>
      <c r="AX62" s="110" t="str">
        <f t="shared" si="33"/>
        <v>-</v>
      </c>
      <c r="AY62" s="272"/>
      <c r="AZ62" s="272"/>
      <c r="BA62" s="272"/>
      <c r="BB62" s="272"/>
      <c r="BC62" s="107">
        <f t="shared" si="27"/>
        <v>0</v>
      </c>
      <c r="BD62" s="271"/>
      <c r="BE62" s="272"/>
      <c r="BF62" s="110" t="str">
        <f t="shared" si="28"/>
        <v>-</v>
      </c>
      <c r="BG62" s="272"/>
      <c r="BH62" s="272"/>
      <c r="BI62" s="272"/>
      <c r="BJ62" s="272"/>
      <c r="BK62" s="107">
        <f t="shared" si="29"/>
        <v>0</v>
      </c>
      <c r="BL62" s="94"/>
      <c r="BO62" s="111">
        <f t="shared" si="30"/>
        <v>0</v>
      </c>
      <c r="BQ62" s="112" t="str">
        <f t="shared" si="31"/>
        <v>-</v>
      </c>
    </row>
    <row r="63" spans="1:69" ht="20.25" customHeight="1">
      <c r="A63" s="280">
        <v>61</v>
      </c>
      <c r="B63" s="282" t="s">
        <v>641</v>
      </c>
      <c r="C63" s="282" t="s">
        <v>642</v>
      </c>
      <c r="D63" s="282" t="s">
        <v>629</v>
      </c>
      <c r="E63" s="9" t="s">
        <v>563</v>
      </c>
      <c r="F63" s="5" t="str">
        <f t="shared" si="34"/>
        <v>guest</v>
      </c>
      <c r="G63" s="275"/>
      <c r="H63" s="271"/>
      <c r="I63" s="272"/>
      <c r="J63" s="110" t="str">
        <f t="shared" si="17"/>
        <v>-</v>
      </c>
      <c r="K63" s="202"/>
      <c r="L63" s="202"/>
      <c r="M63" s="202"/>
      <c r="N63" s="272"/>
      <c r="O63" s="107">
        <f t="shared" si="18"/>
        <v>0</v>
      </c>
      <c r="P63" s="271"/>
      <c r="Q63" s="272"/>
      <c r="R63" s="109" t="str">
        <f t="shared" si="19"/>
        <v>-</v>
      </c>
      <c r="S63" s="202"/>
      <c r="T63" s="202"/>
      <c r="U63" s="202"/>
      <c r="V63" s="272"/>
      <c r="W63" s="107">
        <f t="shared" si="20"/>
        <v>0</v>
      </c>
      <c r="X63" s="271"/>
      <c r="Y63" s="272"/>
      <c r="Z63" s="110" t="str">
        <f t="shared" si="21"/>
        <v>-</v>
      </c>
      <c r="AA63" s="272"/>
      <c r="AB63" s="272"/>
      <c r="AC63" s="272"/>
      <c r="AD63" s="272"/>
      <c r="AE63" s="107">
        <f t="shared" si="22"/>
        <v>0</v>
      </c>
      <c r="AF63" s="271">
        <v>101</v>
      </c>
      <c r="AG63" s="272"/>
      <c r="AH63" s="110">
        <f t="shared" si="23"/>
        <v>101</v>
      </c>
      <c r="AI63" s="272"/>
      <c r="AJ63" s="272"/>
      <c r="AK63" s="272"/>
      <c r="AL63" s="272"/>
      <c r="AM63" s="107">
        <f t="shared" si="24"/>
        <v>0</v>
      </c>
      <c r="AN63" s="271"/>
      <c r="AO63" s="272"/>
      <c r="AP63" s="110" t="str">
        <f t="shared" si="25"/>
        <v>-</v>
      </c>
      <c r="AQ63" s="272"/>
      <c r="AR63" s="272"/>
      <c r="AS63" s="272"/>
      <c r="AT63" s="272"/>
      <c r="AU63" s="107">
        <f t="shared" si="26"/>
        <v>0</v>
      </c>
      <c r="AV63" s="271">
        <v>115</v>
      </c>
      <c r="AW63" s="272"/>
      <c r="AX63" s="110">
        <f t="shared" si="33"/>
        <v>115</v>
      </c>
      <c r="AY63" s="272"/>
      <c r="AZ63" s="272" t="s">
        <v>629</v>
      </c>
      <c r="BA63" s="263" t="s">
        <v>566</v>
      </c>
      <c r="BB63" s="272"/>
      <c r="BC63" s="107">
        <f t="shared" si="27"/>
        <v>0</v>
      </c>
      <c r="BD63" s="271"/>
      <c r="BE63" s="272"/>
      <c r="BF63" s="110" t="str">
        <f t="shared" si="28"/>
        <v>-</v>
      </c>
      <c r="BG63" s="272"/>
      <c r="BH63" s="272"/>
      <c r="BI63" s="272"/>
      <c r="BJ63" s="272"/>
      <c r="BK63" s="107">
        <f t="shared" si="29"/>
        <v>0</v>
      </c>
      <c r="BL63" s="94"/>
      <c r="BO63" s="111">
        <f t="shared" si="30"/>
        <v>2</v>
      </c>
      <c r="BQ63" s="112">
        <f t="shared" si="31"/>
        <v>108</v>
      </c>
    </row>
    <row r="64" spans="1:69" ht="20.25" customHeight="1">
      <c r="A64" s="280">
        <v>62</v>
      </c>
      <c r="B64" s="282" t="s">
        <v>141</v>
      </c>
      <c r="C64" s="282" t="s">
        <v>142</v>
      </c>
      <c r="D64" s="282" t="s">
        <v>143</v>
      </c>
      <c r="E64" s="9" t="s">
        <v>563</v>
      </c>
      <c r="F64" s="5" t="str">
        <f t="shared" si="34"/>
        <v>guest</v>
      </c>
      <c r="G64" s="275"/>
      <c r="H64" s="271"/>
      <c r="I64" s="272"/>
      <c r="J64" s="110" t="str">
        <f t="shared" si="17"/>
        <v>-</v>
      </c>
      <c r="K64" s="202"/>
      <c r="L64" s="202"/>
      <c r="M64" s="202"/>
      <c r="N64" s="272"/>
      <c r="O64" s="107">
        <f t="shared" si="18"/>
        <v>0</v>
      </c>
      <c r="P64" s="271"/>
      <c r="Q64" s="272"/>
      <c r="R64" s="109" t="str">
        <f t="shared" si="19"/>
        <v>-</v>
      </c>
      <c r="S64" s="202"/>
      <c r="T64" s="202"/>
      <c r="U64" s="202"/>
      <c r="V64" s="272"/>
      <c r="W64" s="107">
        <f t="shared" si="20"/>
        <v>0</v>
      </c>
      <c r="X64" s="271"/>
      <c r="Y64" s="272"/>
      <c r="Z64" s="110" t="str">
        <f t="shared" si="21"/>
        <v>-</v>
      </c>
      <c r="AA64" s="272"/>
      <c r="AB64" s="272"/>
      <c r="AC64" s="272"/>
      <c r="AD64" s="272"/>
      <c r="AE64" s="107">
        <f t="shared" si="22"/>
        <v>0</v>
      </c>
      <c r="AF64" s="271"/>
      <c r="AG64" s="272"/>
      <c r="AH64" s="110" t="str">
        <f t="shared" si="23"/>
        <v>-</v>
      </c>
      <c r="AI64" s="272"/>
      <c r="AJ64" s="272"/>
      <c r="AK64" s="272"/>
      <c r="AL64" s="272"/>
      <c r="AM64" s="107">
        <f t="shared" si="24"/>
        <v>0</v>
      </c>
      <c r="AN64" s="271"/>
      <c r="AO64" s="272"/>
      <c r="AP64" s="110" t="str">
        <f t="shared" si="25"/>
        <v>-</v>
      </c>
      <c r="AQ64" s="272"/>
      <c r="AR64" s="272"/>
      <c r="AS64" s="272"/>
      <c r="AT64" s="272"/>
      <c r="AU64" s="107">
        <f t="shared" si="26"/>
        <v>0</v>
      </c>
      <c r="AV64" s="271"/>
      <c r="AW64" s="272"/>
      <c r="AX64" s="110" t="str">
        <f t="shared" si="33"/>
        <v>-</v>
      </c>
      <c r="AY64" s="272"/>
      <c r="AZ64" s="272"/>
      <c r="BA64" s="274"/>
      <c r="BB64" s="272"/>
      <c r="BC64" s="107">
        <f t="shared" si="27"/>
        <v>0</v>
      </c>
      <c r="BD64" s="271"/>
      <c r="BE64" s="272"/>
      <c r="BF64" s="110" t="str">
        <f t="shared" si="28"/>
        <v>-</v>
      </c>
      <c r="BG64" s="272"/>
      <c r="BH64" s="272"/>
      <c r="BI64" s="272"/>
      <c r="BJ64" s="272"/>
      <c r="BK64" s="107">
        <f t="shared" si="29"/>
        <v>0</v>
      </c>
      <c r="BL64" s="94"/>
      <c r="BO64" s="111">
        <f t="shared" si="30"/>
        <v>0</v>
      </c>
      <c r="BQ64" s="112" t="str">
        <f t="shared" si="31"/>
        <v>-</v>
      </c>
    </row>
    <row r="65" spans="1:69" ht="20.25" customHeight="1">
      <c r="A65" s="280">
        <v>63</v>
      </c>
      <c r="B65" s="282" t="s">
        <v>655</v>
      </c>
      <c r="C65" s="282" t="s">
        <v>656</v>
      </c>
      <c r="D65" s="282" t="s">
        <v>657</v>
      </c>
      <c r="E65" s="9" t="s">
        <v>563</v>
      </c>
      <c r="F65" s="5" t="str">
        <f t="shared" si="34"/>
        <v>guest</v>
      </c>
      <c r="G65" s="275"/>
      <c r="H65" s="271"/>
      <c r="I65" s="272"/>
      <c r="J65" s="110" t="str">
        <f t="shared" si="17"/>
        <v>-</v>
      </c>
      <c r="K65" s="202"/>
      <c r="L65" s="202"/>
      <c r="M65" s="202"/>
      <c r="N65" s="272"/>
      <c r="O65" s="107">
        <f t="shared" si="18"/>
        <v>0</v>
      </c>
      <c r="P65" s="271"/>
      <c r="Q65" s="272"/>
      <c r="R65" s="109" t="str">
        <f t="shared" si="19"/>
        <v>-</v>
      </c>
      <c r="S65" s="202"/>
      <c r="T65" s="202"/>
      <c r="U65" s="202"/>
      <c r="V65" s="272"/>
      <c r="W65" s="107">
        <f t="shared" si="20"/>
        <v>0</v>
      </c>
      <c r="X65" s="271"/>
      <c r="Y65" s="272"/>
      <c r="Z65" s="110" t="str">
        <f t="shared" si="21"/>
        <v>-</v>
      </c>
      <c r="AA65" s="272"/>
      <c r="AB65" s="272"/>
      <c r="AC65" s="272"/>
      <c r="AD65" s="272"/>
      <c r="AE65" s="107">
        <f t="shared" si="22"/>
        <v>0</v>
      </c>
      <c r="AF65" s="271"/>
      <c r="AG65" s="272"/>
      <c r="AH65" s="110" t="str">
        <f t="shared" si="23"/>
        <v>-</v>
      </c>
      <c r="AI65" s="272"/>
      <c r="AJ65" s="272"/>
      <c r="AK65" s="272"/>
      <c r="AL65" s="272"/>
      <c r="AM65" s="107">
        <f t="shared" si="24"/>
        <v>0</v>
      </c>
      <c r="AN65" s="271"/>
      <c r="AO65" s="272"/>
      <c r="AP65" s="110" t="str">
        <f t="shared" si="25"/>
        <v>-</v>
      </c>
      <c r="AQ65" s="272"/>
      <c r="AR65" s="272"/>
      <c r="AS65" s="272"/>
      <c r="AT65" s="272"/>
      <c r="AU65" s="107">
        <f t="shared" si="26"/>
        <v>0</v>
      </c>
      <c r="AV65" s="271">
        <v>157</v>
      </c>
      <c r="AW65" s="272"/>
      <c r="AX65" s="110">
        <f t="shared" si="33"/>
        <v>157</v>
      </c>
      <c r="AY65" s="272"/>
      <c r="AZ65" s="272"/>
      <c r="BA65" s="272"/>
      <c r="BB65" s="272"/>
      <c r="BC65" s="107">
        <f t="shared" si="27"/>
        <v>0</v>
      </c>
      <c r="BD65" s="271"/>
      <c r="BE65" s="272"/>
      <c r="BF65" s="110" t="str">
        <f t="shared" si="28"/>
        <v>-</v>
      </c>
      <c r="BG65" s="272"/>
      <c r="BH65" s="272"/>
      <c r="BI65" s="272"/>
      <c r="BJ65" s="272"/>
      <c r="BK65" s="107">
        <f t="shared" si="29"/>
        <v>0</v>
      </c>
      <c r="BL65" s="94"/>
      <c r="BO65" s="111">
        <f t="shared" si="30"/>
        <v>1</v>
      </c>
      <c r="BQ65" s="112">
        <f t="shared" si="31"/>
        <v>157</v>
      </c>
    </row>
    <row r="66" spans="1:69" ht="20.25" customHeight="1">
      <c r="A66" s="280">
        <v>64</v>
      </c>
      <c r="B66" s="282" t="s">
        <v>653</v>
      </c>
      <c r="C66" s="282" t="s">
        <v>654</v>
      </c>
      <c r="D66" s="282" t="s">
        <v>13</v>
      </c>
      <c r="E66" s="9" t="s">
        <v>563</v>
      </c>
      <c r="F66" s="5" t="str">
        <f t="shared" si="34"/>
        <v>guest</v>
      </c>
      <c r="G66" s="275"/>
      <c r="H66" s="271"/>
      <c r="I66" s="272"/>
      <c r="J66" s="110" t="str">
        <f t="shared" si="17"/>
        <v>-</v>
      </c>
      <c r="K66" s="202"/>
      <c r="L66" s="202"/>
      <c r="M66" s="202"/>
      <c r="N66" s="272"/>
      <c r="O66" s="107">
        <f t="shared" si="18"/>
        <v>0</v>
      </c>
      <c r="P66" s="271"/>
      <c r="Q66" s="272"/>
      <c r="R66" s="109" t="str">
        <f t="shared" si="19"/>
        <v>-</v>
      </c>
      <c r="S66" s="202"/>
      <c r="T66" s="202"/>
      <c r="U66" s="202"/>
      <c r="V66" s="272"/>
      <c r="W66" s="107">
        <f t="shared" si="20"/>
        <v>0</v>
      </c>
      <c r="X66" s="271"/>
      <c r="Y66" s="272"/>
      <c r="Z66" s="110" t="str">
        <f t="shared" si="21"/>
        <v>-</v>
      </c>
      <c r="AA66" s="272"/>
      <c r="AB66" s="272"/>
      <c r="AC66" s="272"/>
      <c r="AD66" s="272"/>
      <c r="AE66" s="107">
        <f t="shared" si="22"/>
        <v>0</v>
      </c>
      <c r="AF66" s="271"/>
      <c r="AG66" s="272"/>
      <c r="AH66" s="110" t="str">
        <f t="shared" si="23"/>
        <v>-</v>
      </c>
      <c r="AI66" s="272"/>
      <c r="AJ66" s="272"/>
      <c r="AK66" s="272"/>
      <c r="AL66" s="272"/>
      <c r="AM66" s="107">
        <f t="shared" si="24"/>
        <v>0</v>
      </c>
      <c r="AN66" s="271"/>
      <c r="AO66" s="272"/>
      <c r="AP66" s="110" t="str">
        <f t="shared" si="25"/>
        <v>-</v>
      </c>
      <c r="AQ66" s="272"/>
      <c r="AR66" s="272"/>
      <c r="AS66" s="272"/>
      <c r="AT66" s="272"/>
      <c r="AU66" s="107">
        <f t="shared" si="26"/>
        <v>0</v>
      </c>
      <c r="AV66" s="271"/>
      <c r="AW66" s="272"/>
      <c r="AX66" s="110" t="str">
        <f t="shared" si="33"/>
        <v>-</v>
      </c>
      <c r="AY66" s="272"/>
      <c r="AZ66" s="272"/>
      <c r="BA66" s="272"/>
      <c r="BB66" s="272"/>
      <c r="BC66" s="107">
        <f t="shared" si="27"/>
        <v>0</v>
      </c>
      <c r="BD66" s="271"/>
      <c r="BE66" s="272"/>
      <c r="BF66" s="110" t="str">
        <f t="shared" si="28"/>
        <v>-</v>
      </c>
      <c r="BG66" s="272"/>
      <c r="BH66" s="272"/>
      <c r="BI66" s="272"/>
      <c r="BJ66" s="272"/>
      <c r="BK66" s="107">
        <f t="shared" si="29"/>
        <v>0</v>
      </c>
      <c r="BL66" s="94"/>
      <c r="BO66" s="111">
        <f t="shared" si="30"/>
        <v>0</v>
      </c>
      <c r="BQ66" s="112" t="str">
        <f t="shared" si="31"/>
        <v>-</v>
      </c>
    </row>
    <row r="67" spans="1:69" ht="20.25" customHeight="1">
      <c r="A67" s="280">
        <v>65</v>
      </c>
      <c r="B67" s="282" t="s">
        <v>661</v>
      </c>
      <c r="C67" s="282" t="s">
        <v>662</v>
      </c>
      <c r="D67" s="282" t="s">
        <v>665</v>
      </c>
      <c r="E67" s="9" t="s">
        <v>563</v>
      </c>
      <c r="F67" s="5" t="str">
        <f t="shared" si="34"/>
        <v>guest</v>
      </c>
      <c r="G67" s="275"/>
      <c r="H67" s="271"/>
      <c r="I67" s="272"/>
      <c r="J67" s="110" t="str">
        <f t="shared" si="17"/>
        <v>-</v>
      </c>
      <c r="K67" s="202"/>
      <c r="L67" s="202"/>
      <c r="M67" s="202"/>
      <c r="N67" s="272"/>
      <c r="O67" s="107">
        <f t="shared" si="18"/>
        <v>0</v>
      </c>
      <c r="P67" s="271"/>
      <c r="Q67" s="272"/>
      <c r="R67" s="109" t="str">
        <f t="shared" si="19"/>
        <v>-</v>
      </c>
      <c r="S67" s="202"/>
      <c r="T67" s="202"/>
      <c r="U67" s="202"/>
      <c r="V67" s="272"/>
      <c r="W67" s="107">
        <f t="shared" si="20"/>
        <v>0</v>
      </c>
      <c r="X67" s="271"/>
      <c r="Y67" s="272"/>
      <c r="Z67" s="110" t="str">
        <f t="shared" si="21"/>
        <v>-</v>
      </c>
      <c r="AA67" s="272"/>
      <c r="AB67" s="272"/>
      <c r="AC67" s="272"/>
      <c r="AD67" s="272"/>
      <c r="AE67" s="107">
        <f t="shared" si="22"/>
        <v>0</v>
      </c>
      <c r="AF67" s="271"/>
      <c r="AG67" s="272"/>
      <c r="AH67" s="110" t="str">
        <f t="shared" si="23"/>
        <v>-</v>
      </c>
      <c r="AI67" s="272"/>
      <c r="AJ67" s="272"/>
      <c r="AK67" s="272"/>
      <c r="AL67" s="272"/>
      <c r="AM67" s="107">
        <f t="shared" si="24"/>
        <v>0</v>
      </c>
      <c r="AN67" s="271">
        <v>122</v>
      </c>
      <c r="AO67" s="272"/>
      <c r="AP67" s="110">
        <f t="shared" si="25"/>
        <v>122</v>
      </c>
      <c r="AQ67" s="272"/>
      <c r="AR67" s="272" t="s">
        <v>605</v>
      </c>
      <c r="AS67" s="272"/>
      <c r="AT67" s="272"/>
      <c r="AU67" s="107">
        <f t="shared" si="26"/>
        <v>0</v>
      </c>
      <c r="AV67" s="271"/>
      <c r="AW67" s="272"/>
      <c r="AX67" s="110" t="str">
        <f t="shared" si="33"/>
        <v>-</v>
      </c>
      <c r="AY67" s="272"/>
      <c r="AZ67" s="272"/>
      <c r="BA67" s="272"/>
      <c r="BB67" s="272"/>
      <c r="BC67" s="107">
        <f t="shared" si="27"/>
        <v>0</v>
      </c>
      <c r="BD67" s="271"/>
      <c r="BE67" s="272"/>
      <c r="BF67" s="110" t="str">
        <f t="shared" si="28"/>
        <v>-</v>
      </c>
      <c r="BG67" s="272"/>
      <c r="BH67" s="272"/>
      <c r="BI67" s="272"/>
      <c r="BJ67" s="272"/>
      <c r="BK67" s="107">
        <f t="shared" si="29"/>
        <v>0</v>
      </c>
      <c r="BL67" s="94"/>
      <c r="BO67" s="111">
        <f t="shared" si="30"/>
        <v>1</v>
      </c>
      <c r="BQ67" s="112">
        <f t="shared" si="31"/>
        <v>122</v>
      </c>
    </row>
    <row r="68" spans="1:69" ht="20.25" customHeight="1">
      <c r="A68" s="280">
        <v>66</v>
      </c>
      <c r="B68" s="282" t="s">
        <v>499</v>
      </c>
      <c r="C68" s="282" t="s">
        <v>500</v>
      </c>
      <c r="D68" s="282" t="s">
        <v>6</v>
      </c>
      <c r="E68" s="9" t="s">
        <v>563</v>
      </c>
      <c r="F68" s="5" t="str">
        <f t="shared" si="34"/>
        <v>guest</v>
      </c>
      <c r="H68" s="271"/>
      <c r="I68" s="272"/>
      <c r="J68" s="110" t="str">
        <f t="shared" ref="J68:J72" si="35">IF(H68="","-",IFERROR(H68-I68,"-"))</f>
        <v>-</v>
      </c>
      <c r="K68" s="202"/>
      <c r="L68" s="202"/>
      <c r="M68" s="202"/>
      <c r="N68" s="272"/>
      <c r="O68" s="107">
        <f t="shared" ref="O68:O72" si="36">N68</f>
        <v>0</v>
      </c>
      <c r="P68" s="271"/>
      <c r="Q68" s="272"/>
      <c r="R68" s="109" t="str">
        <f t="shared" ref="R68:R72" si="37">IF(P68="","-",IFERROR(P68-Q68,"-"))</f>
        <v>-</v>
      </c>
      <c r="S68" s="202"/>
      <c r="T68" s="202"/>
      <c r="U68" s="202"/>
      <c r="V68" s="272"/>
      <c r="W68" s="107">
        <f t="shared" ref="W68:W72" si="38">O68+V68</f>
        <v>0</v>
      </c>
      <c r="X68" s="271"/>
      <c r="Y68" s="272"/>
      <c r="Z68" s="110" t="str">
        <f t="shared" ref="Z68:Z72" si="39">IF(X68="","-",IFERROR(X68-Y68,"-"))</f>
        <v>-</v>
      </c>
      <c r="AA68" s="272"/>
      <c r="AB68" s="272"/>
      <c r="AC68" s="272"/>
      <c r="AD68" s="272"/>
      <c r="AE68" s="107">
        <f t="shared" ref="AE68:AE72" si="40">W68+AD68</f>
        <v>0</v>
      </c>
      <c r="AF68" s="271"/>
      <c r="AG68" s="272"/>
      <c r="AH68" s="110" t="str">
        <f t="shared" ref="AH68:AH72" si="41">IF(AF68="","-",IFERROR(AF68-AG68,"-"))</f>
        <v>-</v>
      </c>
      <c r="AI68" s="272"/>
      <c r="AJ68" s="272"/>
      <c r="AK68" s="272"/>
      <c r="AL68" s="272"/>
      <c r="AM68" s="107">
        <f t="shared" ref="AM68:AM72" si="42">AE68+AL68</f>
        <v>0</v>
      </c>
      <c r="AN68" s="271">
        <v>79</v>
      </c>
      <c r="AO68" s="272"/>
      <c r="AP68" s="110">
        <f t="shared" ref="AP68:AP72" si="43">IF(AN68="","-",IFERROR(AN68-AO68,"-"))</f>
        <v>79</v>
      </c>
      <c r="AQ68" s="272" t="s">
        <v>688</v>
      </c>
      <c r="AR68" s="272" t="s">
        <v>689</v>
      </c>
      <c r="AS68" s="272"/>
      <c r="AT68" s="272"/>
      <c r="AU68" s="107">
        <f t="shared" ref="AU68:AU72" si="44">AM68+AT68</f>
        <v>0</v>
      </c>
      <c r="AV68" s="271"/>
      <c r="AW68" s="272"/>
      <c r="AX68" s="110" t="str">
        <f t="shared" si="33"/>
        <v>-</v>
      </c>
      <c r="AY68" s="272"/>
      <c r="AZ68" s="272"/>
      <c r="BA68" s="272"/>
      <c r="BB68" s="272"/>
      <c r="BC68" s="107">
        <f t="shared" ref="BC68:BC79" si="45">AU68+BB68</f>
        <v>0</v>
      </c>
      <c r="BD68" s="271"/>
      <c r="BE68" s="272"/>
      <c r="BF68" s="110" t="str">
        <f t="shared" ref="BF68:BF72" si="46">IF(BD68="","-",IFERROR(BD68-BE68,"-"))</f>
        <v>-</v>
      </c>
      <c r="BG68" s="272"/>
      <c r="BH68" s="272"/>
      <c r="BI68" s="272"/>
      <c r="BJ68" s="272"/>
      <c r="BK68" s="107">
        <f t="shared" ref="BK68:BK72" si="47">BC68+BJ68</f>
        <v>0</v>
      </c>
      <c r="BL68" s="94"/>
      <c r="BO68" s="111">
        <f t="shared" ref="BO68:BO79" si="48">COUNT(H68,P68,X68,AF68,AN68,AV68,BD68)</f>
        <v>1</v>
      </c>
      <c r="BQ68" s="112">
        <f t="shared" ref="BQ68:BQ79" si="49">IFERROR(AVERAGE(P68,X68,AF68,AN68,AV68,BD68),"-")</f>
        <v>79</v>
      </c>
    </row>
    <row r="69" spans="1:69" ht="20.25" customHeight="1">
      <c r="A69" s="280">
        <v>67</v>
      </c>
      <c r="B69" s="282" t="s">
        <v>668</v>
      </c>
      <c r="C69" s="282" t="s">
        <v>292</v>
      </c>
      <c r="D69" s="282" t="s">
        <v>669</v>
      </c>
      <c r="E69" s="9" t="s">
        <v>563</v>
      </c>
      <c r="F69" s="5" t="str">
        <f t="shared" si="34"/>
        <v>guest</v>
      </c>
      <c r="H69" s="271"/>
      <c r="I69" s="272"/>
      <c r="J69" s="110" t="str">
        <f t="shared" si="35"/>
        <v>-</v>
      </c>
      <c r="K69" s="202"/>
      <c r="L69" s="202"/>
      <c r="M69" s="202"/>
      <c r="N69" s="272"/>
      <c r="O69" s="107">
        <f t="shared" si="36"/>
        <v>0</v>
      </c>
      <c r="P69" s="271"/>
      <c r="Q69" s="272"/>
      <c r="R69" s="109" t="str">
        <f t="shared" si="37"/>
        <v>-</v>
      </c>
      <c r="S69" s="202"/>
      <c r="T69" s="202"/>
      <c r="U69" s="202"/>
      <c r="V69" s="272"/>
      <c r="W69" s="107">
        <f t="shared" si="38"/>
        <v>0</v>
      </c>
      <c r="X69" s="271"/>
      <c r="Y69" s="272"/>
      <c r="Z69" s="110" t="str">
        <f t="shared" si="39"/>
        <v>-</v>
      </c>
      <c r="AA69" s="272"/>
      <c r="AB69" s="272"/>
      <c r="AC69" s="272"/>
      <c r="AD69" s="272"/>
      <c r="AE69" s="107">
        <f t="shared" si="40"/>
        <v>0</v>
      </c>
      <c r="AF69" s="271"/>
      <c r="AG69" s="272"/>
      <c r="AH69" s="110" t="str">
        <f t="shared" si="41"/>
        <v>-</v>
      </c>
      <c r="AI69" s="272"/>
      <c r="AJ69" s="272"/>
      <c r="AK69" s="272"/>
      <c r="AL69" s="272"/>
      <c r="AM69" s="107">
        <f t="shared" si="42"/>
        <v>0</v>
      </c>
      <c r="AN69" s="271">
        <v>104</v>
      </c>
      <c r="AO69" s="272"/>
      <c r="AP69" s="110">
        <f t="shared" si="43"/>
        <v>104</v>
      </c>
      <c r="AQ69" s="272"/>
      <c r="AR69" s="272" t="s">
        <v>569</v>
      </c>
      <c r="AS69" s="272"/>
      <c r="AT69" s="272"/>
      <c r="AU69" s="107">
        <f t="shared" si="44"/>
        <v>0</v>
      </c>
      <c r="AV69" s="271"/>
      <c r="AW69" s="272"/>
      <c r="AX69" s="110" t="str">
        <f t="shared" si="33"/>
        <v>-</v>
      </c>
      <c r="AY69" s="272"/>
      <c r="AZ69" s="272"/>
      <c r="BA69" s="272"/>
      <c r="BB69" s="272"/>
      <c r="BC69" s="107">
        <f t="shared" si="45"/>
        <v>0</v>
      </c>
      <c r="BD69" s="271"/>
      <c r="BE69" s="272"/>
      <c r="BF69" s="110" t="str">
        <f t="shared" si="46"/>
        <v>-</v>
      </c>
      <c r="BG69" s="272"/>
      <c r="BH69" s="272"/>
      <c r="BI69" s="272"/>
      <c r="BJ69" s="272"/>
      <c r="BK69" s="107">
        <f t="shared" si="47"/>
        <v>0</v>
      </c>
      <c r="BL69" s="94"/>
      <c r="BO69" s="111">
        <f t="shared" si="48"/>
        <v>1</v>
      </c>
      <c r="BQ69" s="112">
        <f t="shared" si="49"/>
        <v>104</v>
      </c>
    </row>
    <row r="70" spans="1:69" ht="20.25" customHeight="1">
      <c r="A70" s="280">
        <v>68</v>
      </c>
      <c r="B70" s="282" t="s">
        <v>670</v>
      </c>
      <c r="C70" s="282" t="s">
        <v>671</v>
      </c>
      <c r="D70" s="282" t="s">
        <v>262</v>
      </c>
      <c r="E70" s="9" t="s">
        <v>563</v>
      </c>
      <c r="F70" s="5" t="str">
        <f t="shared" si="34"/>
        <v>guest</v>
      </c>
      <c r="H70" s="271"/>
      <c r="I70" s="272"/>
      <c r="J70" s="110" t="str">
        <f t="shared" si="35"/>
        <v>-</v>
      </c>
      <c r="K70" s="202"/>
      <c r="L70" s="202"/>
      <c r="M70" s="202"/>
      <c r="N70" s="272"/>
      <c r="O70" s="107">
        <f t="shared" si="36"/>
        <v>0</v>
      </c>
      <c r="P70" s="271"/>
      <c r="Q70" s="272"/>
      <c r="R70" s="109" t="str">
        <f t="shared" si="37"/>
        <v>-</v>
      </c>
      <c r="S70" s="202"/>
      <c r="T70" s="202"/>
      <c r="U70" s="202"/>
      <c r="V70" s="272"/>
      <c r="W70" s="107">
        <f t="shared" si="38"/>
        <v>0</v>
      </c>
      <c r="X70" s="271"/>
      <c r="Y70" s="272"/>
      <c r="Z70" s="110" t="str">
        <f t="shared" si="39"/>
        <v>-</v>
      </c>
      <c r="AA70" s="272"/>
      <c r="AB70" s="272"/>
      <c r="AC70" s="272"/>
      <c r="AD70" s="272"/>
      <c r="AE70" s="107">
        <f t="shared" si="40"/>
        <v>0</v>
      </c>
      <c r="AF70" s="271"/>
      <c r="AG70" s="272"/>
      <c r="AH70" s="110" t="str">
        <f t="shared" si="41"/>
        <v>-</v>
      </c>
      <c r="AI70" s="272"/>
      <c r="AJ70" s="272"/>
      <c r="AK70" s="272"/>
      <c r="AL70" s="272"/>
      <c r="AM70" s="107">
        <f t="shared" si="42"/>
        <v>0</v>
      </c>
      <c r="AN70" s="271">
        <v>102</v>
      </c>
      <c r="AO70" s="272"/>
      <c r="AP70" s="110">
        <f t="shared" si="43"/>
        <v>102</v>
      </c>
      <c r="AQ70" s="272"/>
      <c r="AR70" s="272"/>
      <c r="AS70" s="272"/>
      <c r="AT70" s="272"/>
      <c r="AU70" s="107">
        <f t="shared" si="44"/>
        <v>0</v>
      </c>
      <c r="AV70" s="271">
        <v>101</v>
      </c>
      <c r="AW70" s="272"/>
      <c r="AX70" s="110">
        <f t="shared" si="33"/>
        <v>101</v>
      </c>
      <c r="AY70" s="272"/>
      <c r="AZ70" s="272"/>
      <c r="BA70" s="272"/>
      <c r="BB70" s="272"/>
      <c r="BC70" s="107">
        <f t="shared" si="45"/>
        <v>0</v>
      </c>
      <c r="BD70" s="271"/>
      <c r="BE70" s="272"/>
      <c r="BF70" s="110" t="str">
        <f t="shared" si="46"/>
        <v>-</v>
      </c>
      <c r="BG70" s="272"/>
      <c r="BH70" s="272"/>
      <c r="BI70" s="272"/>
      <c r="BJ70" s="272"/>
      <c r="BK70" s="107">
        <f t="shared" si="47"/>
        <v>0</v>
      </c>
      <c r="BL70" s="94"/>
      <c r="BO70" s="111">
        <f t="shared" si="48"/>
        <v>2</v>
      </c>
      <c r="BQ70" s="112">
        <f t="shared" si="49"/>
        <v>101.5</v>
      </c>
    </row>
    <row r="71" spans="1:69" ht="20.25" customHeight="1">
      <c r="A71" s="280">
        <v>75</v>
      </c>
      <c r="B71" s="148" t="s">
        <v>99</v>
      </c>
      <c r="C71" s="148" t="s">
        <v>713</v>
      </c>
      <c r="D71" s="148" t="s">
        <v>710</v>
      </c>
      <c r="E71" s="9" t="s">
        <v>563</v>
      </c>
      <c r="F71" s="5" t="str">
        <f t="shared" si="34"/>
        <v>guest</v>
      </c>
      <c r="H71" s="271"/>
      <c r="I71" s="272"/>
      <c r="J71" s="110" t="str">
        <f t="shared" si="35"/>
        <v>-</v>
      </c>
      <c r="K71" s="202"/>
      <c r="L71" s="202"/>
      <c r="M71" s="202"/>
      <c r="N71" s="272"/>
      <c r="O71" s="107">
        <f t="shared" si="36"/>
        <v>0</v>
      </c>
      <c r="P71" s="271"/>
      <c r="Q71" s="272"/>
      <c r="R71" s="109" t="str">
        <f t="shared" si="37"/>
        <v>-</v>
      </c>
      <c r="S71" s="202"/>
      <c r="T71" s="202"/>
      <c r="U71" s="202"/>
      <c r="V71" s="272"/>
      <c r="W71" s="107">
        <f t="shared" si="38"/>
        <v>0</v>
      </c>
      <c r="X71" s="271"/>
      <c r="Y71" s="272"/>
      <c r="Z71" s="110" t="str">
        <f t="shared" si="39"/>
        <v>-</v>
      </c>
      <c r="AA71" s="272"/>
      <c r="AB71" s="272"/>
      <c r="AC71" s="272"/>
      <c r="AD71" s="272"/>
      <c r="AE71" s="107">
        <f t="shared" si="40"/>
        <v>0</v>
      </c>
      <c r="AF71" s="271"/>
      <c r="AG71" s="272"/>
      <c r="AH71" s="110" t="str">
        <f t="shared" si="41"/>
        <v>-</v>
      </c>
      <c r="AI71" s="272"/>
      <c r="AJ71" s="272"/>
      <c r="AK71" s="272"/>
      <c r="AL71" s="272"/>
      <c r="AM71" s="107">
        <f t="shared" si="42"/>
        <v>0</v>
      </c>
      <c r="AN71" s="271"/>
      <c r="AO71" s="272"/>
      <c r="AP71" s="110" t="str">
        <f t="shared" si="43"/>
        <v>-</v>
      </c>
      <c r="AQ71" s="272"/>
      <c r="AR71" s="272"/>
      <c r="AS71" s="272"/>
      <c r="AT71" s="272"/>
      <c r="AU71" s="107">
        <f t="shared" si="44"/>
        <v>0</v>
      </c>
      <c r="AV71" s="271">
        <v>103</v>
      </c>
      <c r="AW71" s="272"/>
      <c r="AX71" s="110">
        <f t="shared" si="33"/>
        <v>103</v>
      </c>
      <c r="AY71" s="272"/>
      <c r="AZ71" s="272"/>
      <c r="BA71" s="272"/>
      <c r="BB71" s="272"/>
      <c r="BC71" s="107">
        <f t="shared" si="45"/>
        <v>0</v>
      </c>
      <c r="BD71" s="271"/>
      <c r="BE71" s="272"/>
      <c r="BF71" s="110" t="str">
        <f t="shared" si="46"/>
        <v>-</v>
      </c>
      <c r="BG71" s="272"/>
      <c r="BH71" s="272"/>
      <c r="BI71" s="272"/>
      <c r="BJ71" s="272"/>
      <c r="BK71" s="107">
        <f t="shared" si="47"/>
        <v>0</v>
      </c>
      <c r="BL71" s="94"/>
      <c r="BO71" s="111">
        <f t="shared" si="48"/>
        <v>1</v>
      </c>
      <c r="BQ71" s="112">
        <f t="shared" si="49"/>
        <v>103</v>
      </c>
    </row>
    <row r="72" spans="1:69" ht="20.25" customHeight="1">
      <c r="A72" s="280">
        <v>76</v>
      </c>
      <c r="B72" s="285"/>
      <c r="C72" s="285"/>
      <c r="D72" s="285"/>
      <c r="E72" s="286"/>
      <c r="F72" s="287"/>
      <c r="H72" s="271"/>
      <c r="I72" s="272"/>
      <c r="J72" s="110" t="str">
        <f t="shared" si="35"/>
        <v>-</v>
      </c>
      <c r="K72" s="202"/>
      <c r="L72" s="202"/>
      <c r="M72" s="202"/>
      <c r="N72" s="272"/>
      <c r="O72" s="107">
        <f t="shared" si="36"/>
        <v>0</v>
      </c>
      <c r="P72" s="271"/>
      <c r="Q72" s="272"/>
      <c r="R72" s="109" t="str">
        <f t="shared" si="37"/>
        <v>-</v>
      </c>
      <c r="S72" s="202"/>
      <c r="T72" s="202"/>
      <c r="U72" s="202"/>
      <c r="V72" s="272"/>
      <c r="W72" s="107">
        <f t="shared" si="38"/>
        <v>0</v>
      </c>
      <c r="X72" s="271"/>
      <c r="Y72" s="272"/>
      <c r="Z72" s="110" t="str">
        <f t="shared" si="39"/>
        <v>-</v>
      </c>
      <c r="AA72" s="272"/>
      <c r="AB72" s="272"/>
      <c r="AC72" s="272"/>
      <c r="AD72" s="272"/>
      <c r="AE72" s="107">
        <f t="shared" si="40"/>
        <v>0</v>
      </c>
      <c r="AF72" s="271"/>
      <c r="AG72" s="272"/>
      <c r="AH72" s="110" t="str">
        <f t="shared" si="41"/>
        <v>-</v>
      </c>
      <c r="AI72" s="272"/>
      <c r="AJ72" s="272"/>
      <c r="AK72" s="272"/>
      <c r="AL72" s="272"/>
      <c r="AM72" s="107">
        <f t="shared" si="42"/>
        <v>0</v>
      </c>
      <c r="AN72" s="271"/>
      <c r="AO72" s="272"/>
      <c r="AP72" s="110" t="str">
        <f t="shared" si="43"/>
        <v>-</v>
      </c>
      <c r="AQ72" s="272"/>
      <c r="AR72" s="272"/>
      <c r="AS72" s="272"/>
      <c r="AT72" s="272"/>
      <c r="AU72" s="107">
        <f t="shared" si="44"/>
        <v>0</v>
      </c>
      <c r="AV72" s="271"/>
      <c r="AW72" s="272"/>
      <c r="AX72" s="110" t="str">
        <f t="shared" si="33"/>
        <v>-</v>
      </c>
      <c r="AY72" s="272"/>
      <c r="AZ72" s="272"/>
      <c r="BA72" s="274"/>
      <c r="BB72" s="272"/>
      <c r="BC72" s="107">
        <f t="shared" si="45"/>
        <v>0</v>
      </c>
      <c r="BD72" s="271"/>
      <c r="BE72" s="272"/>
      <c r="BF72" s="110" t="str">
        <f t="shared" si="46"/>
        <v>-</v>
      </c>
      <c r="BG72" s="272"/>
      <c r="BH72" s="272"/>
      <c r="BI72" s="272"/>
      <c r="BJ72" s="272"/>
      <c r="BK72" s="107">
        <f t="shared" si="47"/>
        <v>0</v>
      </c>
      <c r="BL72" s="94"/>
      <c r="BO72" s="111">
        <f t="shared" si="48"/>
        <v>0</v>
      </c>
      <c r="BQ72" s="112" t="str">
        <f t="shared" si="49"/>
        <v>-</v>
      </c>
    </row>
    <row r="73" spans="1:69" ht="20.25" customHeight="1">
      <c r="A73" s="280">
        <v>52</v>
      </c>
      <c r="B73" s="282" t="s">
        <v>695</v>
      </c>
      <c r="C73" s="282" t="s">
        <v>696</v>
      </c>
      <c r="D73" s="282" t="s">
        <v>697</v>
      </c>
      <c r="E73" s="9" t="s">
        <v>564</v>
      </c>
      <c r="F73" s="203" t="s">
        <v>564</v>
      </c>
      <c r="G73" s="275"/>
      <c r="H73" s="271"/>
      <c r="I73" s="272"/>
      <c r="J73" s="110"/>
      <c r="K73" s="202"/>
      <c r="L73" s="202"/>
      <c r="M73" s="202"/>
      <c r="N73" s="272"/>
      <c r="O73" s="107"/>
      <c r="P73" s="271"/>
      <c r="Q73" s="272"/>
      <c r="R73" s="109"/>
      <c r="S73" s="202"/>
      <c r="T73" s="202"/>
      <c r="U73" s="202"/>
      <c r="V73" s="272"/>
      <c r="W73" s="107"/>
      <c r="X73" s="271"/>
      <c r="Y73" s="272"/>
      <c r="Z73" s="110"/>
      <c r="AA73" s="272"/>
      <c r="AB73" s="272"/>
      <c r="AC73" s="272"/>
      <c r="AD73" s="272"/>
      <c r="AE73" s="107"/>
      <c r="AF73" s="271"/>
      <c r="AG73" s="272"/>
      <c r="AH73" s="110"/>
      <c r="AI73" s="272"/>
      <c r="AJ73" s="272"/>
      <c r="AK73" s="272"/>
      <c r="AL73" s="272"/>
      <c r="AM73" s="107"/>
      <c r="AN73" s="271"/>
      <c r="AO73" s="272"/>
      <c r="AP73" s="110"/>
      <c r="AQ73" s="272"/>
      <c r="AR73" s="272"/>
      <c r="AS73" s="272"/>
      <c r="AT73" s="272"/>
      <c r="AU73" s="107"/>
      <c r="AV73" s="271"/>
      <c r="AW73" s="272"/>
      <c r="AX73" s="110"/>
      <c r="AY73" s="272"/>
      <c r="AZ73" s="272"/>
      <c r="BA73" s="274"/>
      <c r="BB73" s="272"/>
      <c r="BC73" s="107">
        <f t="shared" si="45"/>
        <v>0</v>
      </c>
      <c r="BD73" s="271">
        <v>102</v>
      </c>
      <c r="BE73" s="272"/>
      <c r="BF73" s="110">
        <v>102</v>
      </c>
      <c r="BG73" s="272"/>
      <c r="BH73" s="272"/>
      <c r="BI73" s="272"/>
      <c r="BJ73" s="272"/>
      <c r="BK73" s="107"/>
      <c r="BL73" s="94"/>
      <c r="BO73" s="111">
        <f t="shared" si="48"/>
        <v>1</v>
      </c>
      <c r="BQ73" s="112">
        <f t="shared" si="49"/>
        <v>102</v>
      </c>
    </row>
    <row r="74" spans="1:69" ht="20.25" customHeight="1">
      <c r="A74" s="280">
        <v>69</v>
      </c>
      <c r="B74" s="148" t="s">
        <v>706</v>
      </c>
      <c r="C74" s="148" t="s">
        <v>707</v>
      </c>
      <c r="D74" s="148" t="s">
        <v>6</v>
      </c>
      <c r="E74" s="9" t="s">
        <v>563</v>
      </c>
      <c r="F74" s="5" t="str">
        <f t="shared" ref="F74:F79" si="50">E74</f>
        <v>guest</v>
      </c>
      <c r="H74" s="271"/>
      <c r="I74" s="272"/>
      <c r="J74" s="110"/>
      <c r="K74" s="202"/>
      <c r="L74" s="202"/>
      <c r="M74" s="202"/>
      <c r="N74" s="272"/>
      <c r="O74" s="107"/>
      <c r="P74" s="271"/>
      <c r="Q74" s="272"/>
      <c r="R74" s="109"/>
      <c r="S74" s="202"/>
      <c r="T74" s="202"/>
      <c r="U74" s="202"/>
      <c r="V74" s="272"/>
      <c r="W74" s="107"/>
      <c r="X74" s="271"/>
      <c r="Y74" s="272"/>
      <c r="Z74" s="110"/>
      <c r="AA74" s="272"/>
      <c r="AB74" s="272"/>
      <c r="AC74" s="272"/>
      <c r="AD74" s="272"/>
      <c r="AE74" s="107"/>
      <c r="AF74" s="271"/>
      <c r="AG74" s="272"/>
      <c r="AH74" s="110"/>
      <c r="AI74" s="272"/>
      <c r="AJ74" s="272"/>
      <c r="AK74" s="272"/>
      <c r="AL74" s="272"/>
      <c r="AM74" s="107"/>
      <c r="AN74" s="271"/>
      <c r="AO74" s="272"/>
      <c r="AP74" s="110"/>
      <c r="AQ74" s="272"/>
      <c r="AR74" s="272"/>
      <c r="AS74" s="272"/>
      <c r="AT74" s="272"/>
      <c r="AU74" s="107"/>
      <c r="AV74" s="271">
        <v>94</v>
      </c>
      <c r="AW74" s="272"/>
      <c r="AX74" s="110">
        <f t="shared" ref="AX74:AX79" si="51">IF(AV74="","-",IFERROR(AV74-AW74,"-"))</f>
        <v>94</v>
      </c>
      <c r="AY74" s="272" t="s">
        <v>569</v>
      </c>
      <c r="AZ74" s="272"/>
      <c r="BA74" s="284" t="s">
        <v>566</v>
      </c>
      <c r="BB74" s="272"/>
      <c r="BC74" s="107">
        <f t="shared" si="45"/>
        <v>0</v>
      </c>
      <c r="BD74" s="271"/>
      <c r="BE74" s="272"/>
      <c r="BF74" s="110"/>
      <c r="BG74" s="272"/>
      <c r="BH74" s="272"/>
      <c r="BI74" s="272"/>
      <c r="BJ74" s="272"/>
      <c r="BK74" s="107"/>
      <c r="BL74" s="94"/>
      <c r="BO74" s="111">
        <f t="shared" si="48"/>
        <v>1</v>
      </c>
      <c r="BQ74" s="112">
        <f t="shared" si="49"/>
        <v>94</v>
      </c>
    </row>
    <row r="75" spans="1:69" ht="20.25" customHeight="1">
      <c r="A75" s="280">
        <v>70</v>
      </c>
      <c r="B75" s="148" t="s">
        <v>38</v>
      </c>
      <c r="C75" s="148" t="s">
        <v>699</v>
      </c>
      <c r="D75" s="148" t="s">
        <v>6</v>
      </c>
      <c r="E75" s="9" t="s">
        <v>563</v>
      </c>
      <c r="F75" s="5" t="str">
        <f t="shared" si="50"/>
        <v>guest</v>
      </c>
      <c r="H75" s="271"/>
      <c r="I75" s="272"/>
      <c r="J75" s="110"/>
      <c r="K75" s="202"/>
      <c r="L75" s="202"/>
      <c r="M75" s="202"/>
      <c r="N75" s="272"/>
      <c r="O75" s="107"/>
      <c r="P75" s="271"/>
      <c r="Q75" s="272"/>
      <c r="R75" s="109"/>
      <c r="S75" s="202"/>
      <c r="T75" s="202"/>
      <c r="U75" s="202"/>
      <c r="V75" s="272"/>
      <c r="W75" s="107"/>
      <c r="X75" s="271"/>
      <c r="Y75" s="272"/>
      <c r="Z75" s="110"/>
      <c r="AA75" s="272"/>
      <c r="AB75" s="272"/>
      <c r="AC75" s="272"/>
      <c r="AD75" s="272"/>
      <c r="AE75" s="107"/>
      <c r="AF75" s="271"/>
      <c r="AG75" s="272"/>
      <c r="AH75" s="110"/>
      <c r="AI75" s="272"/>
      <c r="AJ75" s="272"/>
      <c r="AK75" s="272"/>
      <c r="AL75" s="272"/>
      <c r="AM75" s="107"/>
      <c r="AN75" s="271"/>
      <c r="AO75" s="272"/>
      <c r="AP75" s="110"/>
      <c r="AQ75" s="272"/>
      <c r="AR75" s="272"/>
      <c r="AS75" s="272"/>
      <c r="AT75" s="272"/>
      <c r="AU75" s="107"/>
      <c r="AV75" s="271">
        <v>112</v>
      </c>
      <c r="AW75" s="272"/>
      <c r="AX75" s="110">
        <f t="shared" si="51"/>
        <v>112</v>
      </c>
      <c r="AY75" s="272"/>
      <c r="AZ75" s="272"/>
      <c r="BA75" s="284" t="s">
        <v>568</v>
      </c>
      <c r="BB75" s="272"/>
      <c r="BC75" s="107">
        <f t="shared" si="45"/>
        <v>0</v>
      </c>
      <c r="BD75" s="271">
        <v>106</v>
      </c>
      <c r="BE75" s="272"/>
      <c r="BF75" s="110">
        <v>106</v>
      </c>
      <c r="BG75" s="272"/>
      <c r="BH75" s="272"/>
      <c r="BI75" s="272"/>
      <c r="BJ75" s="272"/>
      <c r="BK75" s="107"/>
      <c r="BL75" s="94"/>
      <c r="BO75" s="111">
        <f t="shared" si="48"/>
        <v>2</v>
      </c>
      <c r="BQ75" s="112">
        <f t="shared" si="49"/>
        <v>109</v>
      </c>
    </row>
    <row r="76" spans="1:69" ht="20.25" customHeight="1">
      <c r="A76" s="280">
        <v>71</v>
      </c>
      <c r="B76" s="148" t="s">
        <v>708</v>
      </c>
      <c r="C76" s="148" t="s">
        <v>709</v>
      </c>
      <c r="D76" s="148" t="s">
        <v>710</v>
      </c>
      <c r="E76" s="9" t="s">
        <v>563</v>
      </c>
      <c r="F76" s="5" t="str">
        <f t="shared" si="50"/>
        <v>guest</v>
      </c>
      <c r="H76" s="271"/>
      <c r="I76" s="272"/>
      <c r="J76" s="110"/>
      <c r="K76" s="202"/>
      <c r="L76" s="202"/>
      <c r="M76" s="202"/>
      <c r="N76" s="272"/>
      <c r="O76" s="107"/>
      <c r="P76" s="271"/>
      <c r="Q76" s="272"/>
      <c r="R76" s="109"/>
      <c r="S76" s="202"/>
      <c r="T76" s="202"/>
      <c r="U76" s="202"/>
      <c r="V76" s="272"/>
      <c r="W76" s="107"/>
      <c r="X76" s="271"/>
      <c r="Y76" s="272"/>
      <c r="Z76" s="110"/>
      <c r="AA76" s="272"/>
      <c r="AB76" s="272"/>
      <c r="AC76" s="272"/>
      <c r="AD76" s="272"/>
      <c r="AE76" s="107"/>
      <c r="AF76" s="271"/>
      <c r="AG76" s="272"/>
      <c r="AH76" s="110"/>
      <c r="AI76" s="272"/>
      <c r="AJ76" s="272"/>
      <c r="AK76" s="272"/>
      <c r="AL76" s="272"/>
      <c r="AM76" s="107"/>
      <c r="AN76" s="271"/>
      <c r="AO76" s="272"/>
      <c r="AP76" s="110"/>
      <c r="AQ76" s="272"/>
      <c r="AR76" s="272"/>
      <c r="AS76" s="272"/>
      <c r="AT76" s="272"/>
      <c r="AU76" s="107"/>
      <c r="AV76" s="271">
        <v>97</v>
      </c>
      <c r="AW76" s="272"/>
      <c r="AX76" s="110">
        <f t="shared" si="51"/>
        <v>97</v>
      </c>
      <c r="AY76" s="272" t="s">
        <v>725</v>
      </c>
      <c r="AZ76" s="272"/>
      <c r="BA76" s="272"/>
      <c r="BB76" s="272"/>
      <c r="BC76" s="107">
        <f t="shared" si="45"/>
        <v>0</v>
      </c>
      <c r="BD76" s="271"/>
      <c r="BE76" s="272"/>
      <c r="BF76" s="110"/>
      <c r="BG76" s="272"/>
      <c r="BH76" s="272"/>
      <c r="BI76" s="272"/>
      <c r="BJ76" s="272"/>
      <c r="BK76" s="107"/>
      <c r="BL76" s="94"/>
      <c r="BO76" s="111">
        <f t="shared" si="48"/>
        <v>1</v>
      </c>
      <c r="BQ76" s="112">
        <f t="shared" si="49"/>
        <v>97</v>
      </c>
    </row>
    <row r="77" spans="1:69" ht="20.25" customHeight="1">
      <c r="A77" s="280">
        <v>72</v>
      </c>
      <c r="B77" s="148" t="s">
        <v>708</v>
      </c>
      <c r="C77" s="148" t="s">
        <v>711</v>
      </c>
      <c r="D77" s="148" t="s">
        <v>6</v>
      </c>
      <c r="E77" s="9" t="s">
        <v>563</v>
      </c>
      <c r="F77" s="5" t="str">
        <f t="shared" si="50"/>
        <v>guest</v>
      </c>
      <c r="H77" s="271"/>
      <c r="I77" s="272"/>
      <c r="J77" s="110"/>
      <c r="K77" s="202"/>
      <c r="L77" s="202"/>
      <c r="M77" s="202"/>
      <c r="N77" s="272"/>
      <c r="O77" s="107"/>
      <c r="P77" s="271"/>
      <c r="Q77" s="272"/>
      <c r="R77" s="109"/>
      <c r="S77" s="202"/>
      <c r="T77" s="202"/>
      <c r="U77" s="202"/>
      <c r="V77" s="272"/>
      <c r="W77" s="107"/>
      <c r="X77" s="271"/>
      <c r="Y77" s="272"/>
      <c r="Z77" s="110"/>
      <c r="AA77" s="272"/>
      <c r="AB77" s="272"/>
      <c r="AC77" s="272"/>
      <c r="AD77" s="272"/>
      <c r="AE77" s="107"/>
      <c r="AF77" s="271"/>
      <c r="AG77" s="272"/>
      <c r="AH77" s="110"/>
      <c r="AI77" s="272"/>
      <c r="AJ77" s="272"/>
      <c r="AK77" s="272"/>
      <c r="AL77" s="272"/>
      <c r="AM77" s="107"/>
      <c r="AN77" s="271"/>
      <c r="AO77" s="272"/>
      <c r="AP77" s="110"/>
      <c r="AQ77" s="272"/>
      <c r="AR77" s="272"/>
      <c r="AS77" s="272"/>
      <c r="AT77" s="272"/>
      <c r="AU77" s="107"/>
      <c r="AV77" s="271">
        <v>119</v>
      </c>
      <c r="AW77" s="272"/>
      <c r="AX77" s="110">
        <f t="shared" si="51"/>
        <v>119</v>
      </c>
      <c r="AY77" s="272"/>
      <c r="AZ77" s="272"/>
      <c r="BA77" s="272"/>
      <c r="BB77" s="272"/>
      <c r="BC77" s="107">
        <f t="shared" si="45"/>
        <v>0</v>
      </c>
      <c r="BD77" s="271"/>
      <c r="BE77" s="272"/>
      <c r="BF77" s="110"/>
      <c r="BG77" s="272"/>
      <c r="BH77" s="272"/>
      <c r="BI77" s="272"/>
      <c r="BJ77" s="272"/>
      <c r="BK77" s="107"/>
      <c r="BL77" s="94"/>
      <c r="BO77" s="111">
        <f t="shared" si="48"/>
        <v>1</v>
      </c>
      <c r="BQ77" s="112">
        <f t="shared" si="49"/>
        <v>119</v>
      </c>
    </row>
    <row r="78" spans="1:69" ht="20.25" customHeight="1">
      <c r="A78" s="280">
        <v>73</v>
      </c>
      <c r="B78" s="148" t="s">
        <v>702</v>
      </c>
      <c r="C78" s="148" t="s">
        <v>703</v>
      </c>
      <c r="D78" s="148" t="s">
        <v>6</v>
      </c>
      <c r="E78" s="9" t="s">
        <v>563</v>
      </c>
      <c r="F78" s="5" t="str">
        <f t="shared" si="50"/>
        <v>guest</v>
      </c>
      <c r="H78" s="271"/>
      <c r="I78" s="272"/>
      <c r="J78" s="110"/>
      <c r="K78" s="202"/>
      <c r="L78" s="202"/>
      <c r="M78" s="202"/>
      <c r="N78" s="272"/>
      <c r="O78" s="107"/>
      <c r="P78" s="271"/>
      <c r="Q78" s="272"/>
      <c r="R78" s="109"/>
      <c r="S78" s="202"/>
      <c r="T78" s="202"/>
      <c r="U78" s="202"/>
      <c r="V78" s="272"/>
      <c r="W78" s="107"/>
      <c r="X78" s="271"/>
      <c r="Y78" s="272"/>
      <c r="Z78" s="110"/>
      <c r="AA78" s="272"/>
      <c r="AB78" s="272"/>
      <c r="AC78" s="272"/>
      <c r="AD78" s="272"/>
      <c r="AE78" s="107"/>
      <c r="AF78" s="271"/>
      <c r="AG78" s="272"/>
      <c r="AH78" s="110"/>
      <c r="AI78" s="272"/>
      <c r="AJ78" s="272"/>
      <c r="AK78" s="272"/>
      <c r="AL78" s="272"/>
      <c r="AM78" s="107"/>
      <c r="AN78" s="271"/>
      <c r="AO78" s="272"/>
      <c r="AP78" s="110"/>
      <c r="AQ78" s="272"/>
      <c r="AR78" s="272"/>
      <c r="AS78" s="272"/>
      <c r="AT78" s="272"/>
      <c r="AU78" s="107"/>
      <c r="AV78" s="271">
        <v>112</v>
      </c>
      <c r="AW78" s="272"/>
      <c r="AX78" s="110">
        <f t="shared" si="51"/>
        <v>112</v>
      </c>
      <c r="AY78" s="272"/>
      <c r="AZ78" s="272"/>
      <c r="BA78" s="272"/>
      <c r="BB78" s="272"/>
      <c r="BC78" s="107">
        <f t="shared" si="45"/>
        <v>0</v>
      </c>
      <c r="BD78" s="271"/>
      <c r="BE78" s="272"/>
      <c r="BF78" s="110"/>
      <c r="BG78" s="272"/>
      <c r="BH78" s="272"/>
      <c r="BI78" s="272"/>
      <c r="BJ78" s="272"/>
      <c r="BK78" s="107"/>
      <c r="BL78" s="94"/>
      <c r="BO78" s="111">
        <f t="shared" si="48"/>
        <v>1</v>
      </c>
      <c r="BQ78" s="112">
        <f t="shared" si="49"/>
        <v>112</v>
      </c>
    </row>
    <row r="79" spans="1:69" ht="21">
      <c r="A79" s="280">
        <v>74</v>
      </c>
      <c r="B79" s="148" t="s">
        <v>704</v>
      </c>
      <c r="C79" s="148" t="s">
        <v>705</v>
      </c>
      <c r="D79" s="148" t="s">
        <v>6</v>
      </c>
      <c r="E79" s="9" t="s">
        <v>563</v>
      </c>
      <c r="F79" s="5" t="str">
        <f t="shared" si="50"/>
        <v>guest</v>
      </c>
      <c r="H79" s="271"/>
      <c r="I79" s="272"/>
      <c r="J79" s="110"/>
      <c r="K79" s="202"/>
      <c r="L79" s="202"/>
      <c r="M79" s="202"/>
      <c r="N79" s="272"/>
      <c r="O79" s="107"/>
      <c r="P79" s="271"/>
      <c r="Q79" s="272"/>
      <c r="R79" s="109"/>
      <c r="S79" s="202"/>
      <c r="T79" s="202"/>
      <c r="U79" s="202"/>
      <c r="V79" s="272"/>
      <c r="W79" s="107"/>
      <c r="X79" s="271"/>
      <c r="Y79" s="272"/>
      <c r="Z79" s="110"/>
      <c r="AA79" s="272"/>
      <c r="AB79" s="272"/>
      <c r="AC79" s="272"/>
      <c r="AD79" s="272"/>
      <c r="AE79" s="107"/>
      <c r="AF79" s="271"/>
      <c r="AG79" s="272"/>
      <c r="AH79" s="110"/>
      <c r="AI79" s="272"/>
      <c r="AJ79" s="272"/>
      <c r="AK79" s="272"/>
      <c r="AL79" s="272"/>
      <c r="AM79" s="107"/>
      <c r="AN79" s="271"/>
      <c r="AO79" s="272"/>
      <c r="AP79" s="110"/>
      <c r="AQ79" s="272"/>
      <c r="AR79" s="272"/>
      <c r="AS79" s="272"/>
      <c r="AT79" s="272"/>
      <c r="AU79" s="107"/>
      <c r="AV79" s="271">
        <v>113</v>
      </c>
      <c r="AW79" s="272"/>
      <c r="AX79" s="110">
        <f t="shared" si="51"/>
        <v>113</v>
      </c>
      <c r="AY79" s="272"/>
      <c r="AZ79" s="272"/>
      <c r="BA79" s="272"/>
      <c r="BB79" s="272"/>
      <c r="BC79" s="107">
        <f t="shared" si="45"/>
        <v>0</v>
      </c>
      <c r="BD79" s="271"/>
      <c r="BE79" s="272"/>
      <c r="BF79" s="110"/>
      <c r="BG79" s="272"/>
      <c r="BH79" s="272"/>
      <c r="BI79" s="272"/>
      <c r="BJ79" s="272"/>
      <c r="BK79" s="107"/>
      <c r="BL79" s="94"/>
      <c r="BO79" s="111">
        <f t="shared" si="48"/>
        <v>1</v>
      </c>
      <c r="BQ79" s="112">
        <f t="shared" si="49"/>
        <v>113</v>
      </c>
    </row>
    <row r="80" spans="1:69" ht="27.75" customHeight="1"/>
    <row r="81" spans="8:69" ht="26.25" customHeight="1">
      <c r="H81" s="279" t="s">
        <v>424</v>
      </c>
      <c r="P81" s="279" t="s">
        <v>424</v>
      </c>
      <c r="X81" s="279" t="s">
        <v>424</v>
      </c>
      <c r="AF81" s="279" t="s">
        <v>424</v>
      </c>
      <c r="AN81" s="279" t="s">
        <v>424</v>
      </c>
      <c r="AV81" s="279" t="s">
        <v>424</v>
      </c>
      <c r="BD81" s="279" t="s">
        <v>424</v>
      </c>
      <c r="BQ81" s="288" t="s">
        <v>471</v>
      </c>
    </row>
    <row r="82" spans="8:69" ht="13.8">
      <c r="H82" s="289">
        <f>AVERAGE(H4:H79)</f>
        <v>97.933333333333337</v>
      </c>
      <c r="P82" s="279">
        <f>AVERAGE(P4:P79)</f>
        <v>95.96</v>
      </c>
      <c r="X82" s="279" t="e">
        <f>AVERAGE(X4:X79)</f>
        <v>#DIV/0!</v>
      </c>
      <c r="AF82" s="279">
        <f>AVERAGE(AF4:AF79)</f>
        <v>94.740740740740748</v>
      </c>
      <c r="AN82" s="279">
        <f>AVERAGE(AN4:AN79)</f>
        <v>98.483870967741936</v>
      </c>
      <c r="AV82" s="279">
        <f>AVERAGE(AV4:AV79)</f>
        <v>100.77777777777777</v>
      </c>
      <c r="BD82" s="279">
        <f>AVERAGE(BD4:BD79)</f>
        <v>96.068965517241381</v>
      </c>
      <c r="BQ82" s="290">
        <f>AVERAGE(BQ4:BQ79)</f>
        <v>100.20440251572329</v>
      </c>
    </row>
  </sheetData>
  <sortState ref="A4:BQ79">
    <sortCondition descending="1" ref="BK4:BK79"/>
  </sortState>
  <mergeCells count="11">
    <mergeCell ref="BL2:BL3"/>
    <mergeCell ref="AF2:AM2"/>
    <mergeCell ref="AN2:AU2"/>
    <mergeCell ref="AV2:BC2"/>
    <mergeCell ref="BD2:BK2"/>
    <mergeCell ref="X2:AE2"/>
    <mergeCell ref="P2:W2"/>
    <mergeCell ref="B2:B3"/>
    <mergeCell ref="C2:C3"/>
    <mergeCell ref="D2:D3"/>
    <mergeCell ref="H2:O2"/>
  </mergeCells>
  <phoneticPr fontId="2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zoomScale="90" zoomScaleNormal="90" workbookViewId="0">
      <pane ySplit="3" topLeftCell="A4" activePane="bottomLeft" state="frozen"/>
      <selection pane="bottomLeft" activeCell="V23" sqref="V23"/>
    </sheetView>
  </sheetViews>
  <sheetFormatPr defaultRowHeight="13.2"/>
  <cols>
    <col min="1" max="1" width="5.33203125" bestFit="1" customWidth="1"/>
    <col min="2" max="2" width="7.6640625" bestFit="1" customWidth="1"/>
    <col min="3" max="3" width="4.44140625" customWidth="1"/>
    <col min="4" max="4" width="10.44140625" bestFit="1" customWidth="1"/>
    <col min="5" max="5" width="9.33203125" bestFit="1" customWidth="1"/>
    <col min="6" max="6" width="37.5546875" bestFit="1" customWidth="1"/>
    <col min="7" max="8" width="5.44140625" customWidth="1"/>
    <col min="9" max="10" width="5.5546875" customWidth="1"/>
    <col min="11" max="11" width="6.44140625" bestFit="1" customWidth="1"/>
    <col min="12" max="12" width="8.44140625" bestFit="1" customWidth="1"/>
    <col min="13" max="13" width="8.109375" bestFit="1" customWidth="1"/>
    <col min="14" max="14" width="6.5546875" customWidth="1"/>
  </cols>
  <sheetData>
    <row r="1" spans="1:18">
      <c r="A1" s="324" t="s">
        <v>549</v>
      </c>
      <c r="B1" s="324"/>
      <c r="C1" s="324"/>
      <c r="D1" s="324"/>
      <c r="E1" s="324"/>
    </row>
    <row r="2" spans="1:18">
      <c r="A2" s="324"/>
      <c r="B2" s="324"/>
      <c r="C2" s="324"/>
      <c r="D2" s="324"/>
      <c r="E2" s="324"/>
    </row>
    <row r="3" spans="1:18" ht="13.8">
      <c r="A3" t="s">
        <v>212</v>
      </c>
      <c r="B3" s="48" t="s">
        <v>213</v>
      </c>
      <c r="C3" s="49" t="s">
        <v>215</v>
      </c>
      <c r="D3" s="325" t="s">
        <v>201</v>
      </c>
      <c r="E3" s="325"/>
      <c r="F3" s="74" t="s">
        <v>202</v>
      </c>
      <c r="G3" s="74" t="s">
        <v>216</v>
      </c>
      <c r="H3" s="74" t="s">
        <v>217</v>
      </c>
      <c r="I3" s="113" t="s">
        <v>218</v>
      </c>
      <c r="J3" s="113" t="s">
        <v>219</v>
      </c>
      <c r="K3" s="113" t="s">
        <v>220</v>
      </c>
      <c r="L3" s="113" t="s">
        <v>221</v>
      </c>
      <c r="M3" s="113" t="s">
        <v>222</v>
      </c>
      <c r="N3" s="47" t="s">
        <v>224</v>
      </c>
      <c r="O3" s="47" t="s">
        <v>223</v>
      </c>
      <c r="P3" s="47" t="s">
        <v>225</v>
      </c>
      <c r="Q3" s="47" t="s">
        <v>226</v>
      </c>
      <c r="R3" s="114" t="s">
        <v>227</v>
      </c>
    </row>
    <row r="4" spans="1:18" ht="14.4">
      <c r="A4" s="55">
        <v>1</v>
      </c>
      <c r="B4" s="48" t="s">
        <v>214</v>
      </c>
      <c r="C4" s="77">
        <v>8</v>
      </c>
      <c r="D4" s="35" t="s">
        <v>90</v>
      </c>
      <c r="E4" s="35" t="s">
        <v>91</v>
      </c>
      <c r="F4" s="35" t="s">
        <v>92</v>
      </c>
      <c r="G4" s="52" t="s">
        <v>334</v>
      </c>
      <c r="H4" s="75">
        <v>13</v>
      </c>
      <c r="I4" s="104">
        <v>41</v>
      </c>
      <c r="J4" s="104">
        <v>41</v>
      </c>
      <c r="K4" s="104">
        <f t="shared" ref="K4:K38" si="0">I4+J4</f>
        <v>82</v>
      </c>
      <c r="L4" s="104">
        <f t="shared" ref="L4:L38" si="1">IF(H4="-","-",K4-H4)</f>
        <v>69</v>
      </c>
      <c r="M4" s="104">
        <f t="shared" ref="M4:M38" si="2">IF(B4="会員",IF(16-A4&gt;1,16-A4,1),"-")</f>
        <v>15</v>
      </c>
      <c r="N4" s="115">
        <f>ROUND((H4-(72-L4)/2)*0.8,0)</f>
        <v>9</v>
      </c>
      <c r="O4" s="105"/>
      <c r="P4" s="105"/>
      <c r="Q4" s="105"/>
      <c r="R4" s="105"/>
    </row>
    <row r="5" spans="1:18" ht="14.4">
      <c r="A5" s="55">
        <v>2</v>
      </c>
      <c r="B5" s="48" t="s">
        <v>214</v>
      </c>
      <c r="C5" s="76">
        <v>4</v>
      </c>
      <c r="D5" s="36" t="s">
        <v>111</v>
      </c>
      <c r="E5" s="36" t="s">
        <v>112</v>
      </c>
      <c r="F5" s="36" t="s">
        <v>113</v>
      </c>
      <c r="G5" s="50" t="s">
        <v>335</v>
      </c>
      <c r="H5" s="50">
        <v>24</v>
      </c>
      <c r="I5" s="104">
        <v>41</v>
      </c>
      <c r="J5" s="104">
        <v>52</v>
      </c>
      <c r="K5" s="104">
        <f t="shared" si="0"/>
        <v>93</v>
      </c>
      <c r="L5" s="104">
        <f t="shared" si="1"/>
        <v>69</v>
      </c>
      <c r="M5" s="104">
        <f t="shared" si="2"/>
        <v>14</v>
      </c>
      <c r="N5" s="115">
        <f>ROUND((H5-(72-L5)/2)*0.9,0)</f>
        <v>20</v>
      </c>
      <c r="O5" s="105" t="s">
        <v>351</v>
      </c>
      <c r="P5" s="105"/>
      <c r="Q5" s="105"/>
      <c r="R5" s="105"/>
    </row>
    <row r="6" spans="1:18" ht="14.4">
      <c r="A6" s="55">
        <v>3</v>
      </c>
      <c r="B6" s="48" t="s">
        <v>214</v>
      </c>
      <c r="C6" s="77">
        <v>6</v>
      </c>
      <c r="D6" s="35" t="s">
        <v>121</v>
      </c>
      <c r="E6" s="35" t="s">
        <v>122</v>
      </c>
      <c r="F6" s="35" t="s">
        <v>123</v>
      </c>
      <c r="G6" s="52" t="s">
        <v>335</v>
      </c>
      <c r="H6" s="75">
        <v>17</v>
      </c>
      <c r="I6" s="104">
        <v>43</v>
      </c>
      <c r="J6" s="104">
        <v>44</v>
      </c>
      <c r="K6" s="104">
        <f t="shared" si="0"/>
        <v>87</v>
      </c>
      <c r="L6" s="104">
        <f t="shared" si="1"/>
        <v>70</v>
      </c>
      <c r="M6" s="104">
        <f t="shared" si="2"/>
        <v>13</v>
      </c>
      <c r="N6" s="115">
        <f>ROUND((H6-(72-L6)/2)*0.95,0)</f>
        <v>15</v>
      </c>
      <c r="O6" s="105" t="s">
        <v>343</v>
      </c>
      <c r="P6" s="105"/>
      <c r="Q6" s="105"/>
      <c r="R6" s="105"/>
    </row>
    <row r="7" spans="1:18" ht="13.8">
      <c r="A7" s="55">
        <v>4</v>
      </c>
      <c r="B7" s="48" t="s">
        <v>214</v>
      </c>
      <c r="C7" s="76">
        <v>3</v>
      </c>
      <c r="D7" s="36" t="s">
        <v>67</v>
      </c>
      <c r="E7" s="36" t="s">
        <v>68</v>
      </c>
      <c r="F7" s="36" t="s">
        <v>6</v>
      </c>
      <c r="G7" s="50" t="s">
        <v>336</v>
      </c>
      <c r="H7" s="50">
        <v>36</v>
      </c>
      <c r="I7" s="104">
        <v>55</v>
      </c>
      <c r="J7" s="104">
        <v>51</v>
      </c>
      <c r="K7" s="104">
        <f t="shared" si="0"/>
        <v>106</v>
      </c>
      <c r="L7" s="104">
        <f t="shared" si="1"/>
        <v>70</v>
      </c>
      <c r="M7" s="104">
        <f t="shared" si="2"/>
        <v>12</v>
      </c>
      <c r="N7" s="105"/>
      <c r="O7" s="105"/>
      <c r="P7" s="105"/>
      <c r="Q7" s="105"/>
      <c r="R7" s="105"/>
    </row>
    <row r="8" spans="1:18" ht="13.8">
      <c r="A8" s="55">
        <v>5</v>
      </c>
      <c r="B8" s="48" t="s">
        <v>214</v>
      </c>
      <c r="C8" s="77">
        <v>6</v>
      </c>
      <c r="D8" s="35" t="s">
        <v>16</v>
      </c>
      <c r="E8" s="35" t="s">
        <v>17</v>
      </c>
      <c r="F8" s="35" t="s">
        <v>18</v>
      </c>
      <c r="G8" s="52" t="s">
        <v>335</v>
      </c>
      <c r="H8" s="75">
        <v>27</v>
      </c>
      <c r="I8" s="104">
        <v>42</v>
      </c>
      <c r="J8" s="104">
        <v>56</v>
      </c>
      <c r="K8" s="104">
        <f t="shared" si="0"/>
        <v>98</v>
      </c>
      <c r="L8" s="104">
        <f t="shared" si="1"/>
        <v>71</v>
      </c>
      <c r="M8" s="104">
        <f t="shared" si="2"/>
        <v>11</v>
      </c>
      <c r="N8" s="105"/>
      <c r="O8" s="105" t="s">
        <v>344</v>
      </c>
      <c r="P8" s="105"/>
      <c r="Q8" s="105"/>
      <c r="R8" s="105"/>
    </row>
    <row r="9" spans="1:18" ht="14.4">
      <c r="A9" s="55">
        <v>6</v>
      </c>
      <c r="B9" s="48" t="s">
        <v>214</v>
      </c>
      <c r="C9" s="76">
        <v>9</v>
      </c>
      <c r="D9" s="81" t="s">
        <v>22</v>
      </c>
      <c r="E9" s="81" t="s">
        <v>25</v>
      </c>
      <c r="F9" s="67" t="s">
        <v>26</v>
      </c>
      <c r="G9" s="75" t="s">
        <v>335</v>
      </c>
      <c r="H9" s="75">
        <v>6</v>
      </c>
      <c r="I9" s="104">
        <v>39</v>
      </c>
      <c r="J9" s="104">
        <v>40</v>
      </c>
      <c r="K9" s="104">
        <f>I9+J9</f>
        <v>79</v>
      </c>
      <c r="L9" s="104">
        <f>IF(H9="-","-",K9-H9)</f>
        <v>73</v>
      </c>
      <c r="M9" s="104">
        <f>IF(B9="会員",IF(16-A9&gt;1,16-A9,1),"-")</f>
        <v>10</v>
      </c>
      <c r="N9" s="105"/>
      <c r="O9" s="105"/>
      <c r="P9" s="105"/>
      <c r="Q9" s="105" t="s">
        <v>346</v>
      </c>
      <c r="R9" s="115" t="s">
        <v>356</v>
      </c>
    </row>
    <row r="10" spans="1:18" ht="13.8">
      <c r="A10" s="55">
        <v>7</v>
      </c>
      <c r="B10" s="48" t="s">
        <v>214</v>
      </c>
      <c r="C10" s="77">
        <v>6</v>
      </c>
      <c r="D10" s="35" t="s">
        <v>22</v>
      </c>
      <c r="E10" s="35" t="s">
        <v>23</v>
      </c>
      <c r="F10" s="35" t="s">
        <v>24</v>
      </c>
      <c r="G10" s="52" t="s">
        <v>335</v>
      </c>
      <c r="H10" s="75">
        <v>6</v>
      </c>
      <c r="I10" s="104">
        <v>39</v>
      </c>
      <c r="J10" s="104">
        <v>40</v>
      </c>
      <c r="K10" s="104">
        <f>I10+J10</f>
        <v>79</v>
      </c>
      <c r="L10" s="104">
        <f>IF(H10="-","-",K10-H10)</f>
        <v>73</v>
      </c>
      <c r="M10" s="104">
        <f>IF(B10="会員",IF(16-A10&gt;1,16-A10,1),"-")</f>
        <v>9</v>
      </c>
      <c r="N10" s="105"/>
      <c r="O10" s="105" t="s">
        <v>343</v>
      </c>
      <c r="P10" s="105"/>
      <c r="Q10" s="105" t="s">
        <v>348</v>
      </c>
      <c r="R10" s="105"/>
    </row>
    <row r="11" spans="1:18" ht="13.8">
      <c r="A11" s="55">
        <v>8</v>
      </c>
      <c r="B11" s="48" t="s">
        <v>214</v>
      </c>
      <c r="C11" s="77">
        <v>7</v>
      </c>
      <c r="D11" s="36" t="s">
        <v>11</v>
      </c>
      <c r="E11" s="36" t="s">
        <v>12</v>
      </c>
      <c r="F11" s="36" t="s">
        <v>263</v>
      </c>
      <c r="G11" s="50" t="s">
        <v>335</v>
      </c>
      <c r="H11" s="75">
        <v>14</v>
      </c>
      <c r="I11" s="104">
        <v>42</v>
      </c>
      <c r="J11" s="104">
        <v>45</v>
      </c>
      <c r="K11" s="104">
        <f t="shared" si="0"/>
        <v>87</v>
      </c>
      <c r="L11" s="104">
        <f t="shared" si="1"/>
        <v>73</v>
      </c>
      <c r="M11" s="104">
        <f t="shared" si="2"/>
        <v>8</v>
      </c>
      <c r="N11" s="105"/>
      <c r="O11" s="105" t="s">
        <v>345</v>
      </c>
      <c r="P11" s="105"/>
      <c r="Q11" s="105"/>
      <c r="R11" s="105"/>
    </row>
    <row r="12" spans="1:18" ht="13.8">
      <c r="A12" s="55">
        <v>9</v>
      </c>
      <c r="B12" s="48" t="s">
        <v>214</v>
      </c>
      <c r="C12" s="77">
        <v>7</v>
      </c>
      <c r="D12" s="36" t="s">
        <v>35</v>
      </c>
      <c r="E12" s="36" t="s">
        <v>36</v>
      </c>
      <c r="F12" s="36" t="s">
        <v>290</v>
      </c>
      <c r="G12" s="50" t="s">
        <v>337</v>
      </c>
      <c r="H12" s="75">
        <v>11</v>
      </c>
      <c r="I12" s="104">
        <v>47</v>
      </c>
      <c r="J12" s="104">
        <v>38</v>
      </c>
      <c r="K12" s="104">
        <f t="shared" si="0"/>
        <v>85</v>
      </c>
      <c r="L12" s="104">
        <f t="shared" si="1"/>
        <v>74</v>
      </c>
      <c r="M12" s="104">
        <f t="shared" si="2"/>
        <v>7</v>
      </c>
      <c r="N12" s="105"/>
      <c r="O12" s="105" t="s">
        <v>349</v>
      </c>
      <c r="P12" s="105" t="s">
        <v>354</v>
      </c>
      <c r="Q12" s="105"/>
      <c r="R12" s="105"/>
    </row>
    <row r="13" spans="1:18" ht="13.8">
      <c r="A13" s="55">
        <v>10</v>
      </c>
      <c r="B13" s="48" t="s">
        <v>214</v>
      </c>
      <c r="C13" s="78">
        <v>9</v>
      </c>
      <c r="D13" s="36" t="s">
        <v>30</v>
      </c>
      <c r="E13" s="36" t="s">
        <v>31</v>
      </c>
      <c r="F13" s="36" t="s">
        <v>328</v>
      </c>
      <c r="G13" s="50" t="s">
        <v>335</v>
      </c>
      <c r="H13" s="75">
        <v>15</v>
      </c>
      <c r="I13" s="104">
        <v>46</v>
      </c>
      <c r="J13" s="104">
        <v>44</v>
      </c>
      <c r="K13" s="104">
        <f t="shared" si="0"/>
        <v>90</v>
      </c>
      <c r="L13" s="104">
        <f t="shared" si="1"/>
        <v>75</v>
      </c>
      <c r="M13" s="104">
        <f t="shared" si="2"/>
        <v>6</v>
      </c>
      <c r="N13" s="105"/>
      <c r="O13" s="105"/>
      <c r="P13" s="105"/>
      <c r="Q13" s="105"/>
      <c r="R13" s="105"/>
    </row>
    <row r="14" spans="1:18" ht="13.8">
      <c r="A14" s="55">
        <v>11</v>
      </c>
      <c r="B14" s="48" t="s">
        <v>214</v>
      </c>
      <c r="C14" s="77">
        <v>5</v>
      </c>
      <c r="D14" s="36" t="s">
        <v>329</v>
      </c>
      <c r="E14" s="36" t="s">
        <v>330</v>
      </c>
      <c r="F14" s="36" t="s">
        <v>26</v>
      </c>
      <c r="G14" s="50" t="s">
        <v>335</v>
      </c>
      <c r="H14" s="75">
        <v>10</v>
      </c>
      <c r="I14" s="104">
        <v>43</v>
      </c>
      <c r="J14" s="104">
        <v>43</v>
      </c>
      <c r="K14" s="104">
        <f t="shared" si="0"/>
        <v>86</v>
      </c>
      <c r="L14" s="104">
        <f t="shared" si="1"/>
        <v>76</v>
      </c>
      <c r="M14" s="104">
        <f t="shared" si="2"/>
        <v>5</v>
      </c>
      <c r="N14" s="105"/>
      <c r="O14" s="105" t="s">
        <v>343</v>
      </c>
      <c r="P14" s="105"/>
      <c r="Q14" s="105"/>
      <c r="R14" s="105"/>
    </row>
    <row r="15" spans="1:18" ht="13.8">
      <c r="A15" s="55">
        <v>12</v>
      </c>
      <c r="B15" s="48" t="s">
        <v>214</v>
      </c>
      <c r="C15" s="77">
        <v>6</v>
      </c>
      <c r="D15" s="36" t="s">
        <v>136</v>
      </c>
      <c r="E15" s="36" t="s">
        <v>137</v>
      </c>
      <c r="F15" s="36" t="s">
        <v>286</v>
      </c>
      <c r="G15" s="50" t="s">
        <v>335</v>
      </c>
      <c r="H15" s="50">
        <v>17</v>
      </c>
      <c r="I15" s="104">
        <v>46</v>
      </c>
      <c r="J15" s="104">
        <v>47</v>
      </c>
      <c r="K15" s="104">
        <f t="shared" si="0"/>
        <v>93</v>
      </c>
      <c r="L15" s="104">
        <f t="shared" si="1"/>
        <v>76</v>
      </c>
      <c r="M15" s="104">
        <f t="shared" si="2"/>
        <v>4</v>
      </c>
      <c r="N15" s="105"/>
      <c r="O15" s="105"/>
      <c r="P15" s="105"/>
      <c r="Q15" s="105"/>
      <c r="R15" s="105"/>
    </row>
    <row r="16" spans="1:18" ht="13.8">
      <c r="A16" s="55">
        <v>13</v>
      </c>
      <c r="B16" s="48" t="s">
        <v>214</v>
      </c>
      <c r="C16" s="76">
        <v>4</v>
      </c>
      <c r="D16" s="35" t="s">
        <v>80</v>
      </c>
      <c r="E16" s="35" t="s">
        <v>81</v>
      </c>
      <c r="F16" s="35" t="s">
        <v>82</v>
      </c>
      <c r="G16" s="52" t="s">
        <v>335</v>
      </c>
      <c r="H16" s="75">
        <v>9</v>
      </c>
      <c r="I16" s="104">
        <v>44</v>
      </c>
      <c r="J16" s="104">
        <v>42</v>
      </c>
      <c r="K16" s="104">
        <f t="shared" si="0"/>
        <v>86</v>
      </c>
      <c r="L16" s="104">
        <f t="shared" si="1"/>
        <v>77</v>
      </c>
      <c r="M16" s="104">
        <f t="shared" si="2"/>
        <v>3</v>
      </c>
      <c r="N16" s="105"/>
      <c r="O16" s="105" t="s">
        <v>350</v>
      </c>
      <c r="P16" s="105" t="s">
        <v>347</v>
      </c>
      <c r="Q16" s="105"/>
      <c r="R16" s="105"/>
    </row>
    <row r="17" spans="1:18" ht="13.8">
      <c r="A17" s="55">
        <v>14</v>
      </c>
      <c r="B17" s="48" t="s">
        <v>214</v>
      </c>
      <c r="C17" s="76">
        <v>4</v>
      </c>
      <c r="D17" s="35" t="s">
        <v>206</v>
      </c>
      <c r="E17" s="35" t="s">
        <v>207</v>
      </c>
      <c r="F17" s="35" t="s">
        <v>262</v>
      </c>
      <c r="G17" s="52" t="s">
        <v>335</v>
      </c>
      <c r="H17" s="75">
        <v>9</v>
      </c>
      <c r="I17" s="104">
        <v>40</v>
      </c>
      <c r="J17" s="104">
        <v>46</v>
      </c>
      <c r="K17" s="104">
        <f t="shared" si="0"/>
        <v>86</v>
      </c>
      <c r="L17" s="104">
        <f t="shared" si="1"/>
        <v>77</v>
      </c>
      <c r="M17" s="104">
        <f t="shared" si="2"/>
        <v>2</v>
      </c>
      <c r="N17" s="105"/>
      <c r="O17" s="105"/>
      <c r="P17" s="105"/>
      <c r="Q17" s="105"/>
      <c r="R17" s="105"/>
    </row>
    <row r="18" spans="1:18" ht="13.8">
      <c r="A18" s="55">
        <v>15</v>
      </c>
      <c r="B18" s="48" t="s">
        <v>214</v>
      </c>
      <c r="C18" s="77">
        <v>8</v>
      </c>
      <c r="D18" s="35" t="s">
        <v>58</v>
      </c>
      <c r="E18" s="35" t="s">
        <v>59</v>
      </c>
      <c r="F18" s="35" t="s">
        <v>60</v>
      </c>
      <c r="G18" s="52" t="s">
        <v>335</v>
      </c>
      <c r="H18" s="75">
        <v>13</v>
      </c>
      <c r="I18" s="104">
        <v>42</v>
      </c>
      <c r="J18" s="104">
        <v>48</v>
      </c>
      <c r="K18" s="104">
        <f t="shared" si="0"/>
        <v>90</v>
      </c>
      <c r="L18" s="104">
        <f t="shared" si="1"/>
        <v>77</v>
      </c>
      <c r="M18" s="104">
        <f t="shared" si="2"/>
        <v>1</v>
      </c>
      <c r="N18" s="105"/>
      <c r="O18" s="105"/>
      <c r="P18" s="105"/>
      <c r="Q18" s="105"/>
      <c r="R18" s="105"/>
    </row>
    <row r="19" spans="1:18" ht="13.8">
      <c r="A19" s="55">
        <v>16</v>
      </c>
      <c r="B19" s="48" t="s">
        <v>214</v>
      </c>
      <c r="C19" s="77">
        <v>9</v>
      </c>
      <c r="D19" s="36" t="s">
        <v>14</v>
      </c>
      <c r="E19" s="36" t="s">
        <v>15</v>
      </c>
      <c r="F19" s="36" t="s">
        <v>352</v>
      </c>
      <c r="G19" s="50" t="s">
        <v>338</v>
      </c>
      <c r="H19" s="75">
        <v>27</v>
      </c>
      <c r="I19" s="104">
        <v>53</v>
      </c>
      <c r="J19" s="104">
        <v>51</v>
      </c>
      <c r="K19" s="104">
        <f t="shared" si="0"/>
        <v>104</v>
      </c>
      <c r="L19" s="104">
        <f t="shared" si="1"/>
        <v>77</v>
      </c>
      <c r="M19" s="104">
        <f t="shared" si="2"/>
        <v>1</v>
      </c>
      <c r="N19" s="105"/>
      <c r="O19" s="105"/>
      <c r="P19" s="105"/>
      <c r="Q19" s="105"/>
      <c r="R19" s="105"/>
    </row>
    <row r="20" spans="1:18" ht="13.8">
      <c r="A20" s="55">
        <v>17</v>
      </c>
      <c r="B20" s="48" t="s">
        <v>214</v>
      </c>
      <c r="C20" s="76">
        <v>3</v>
      </c>
      <c r="D20" s="35" t="s">
        <v>4</v>
      </c>
      <c r="E20" s="35" t="s">
        <v>8</v>
      </c>
      <c r="F20" s="35" t="s">
        <v>9</v>
      </c>
      <c r="G20" s="52" t="s">
        <v>335</v>
      </c>
      <c r="H20" s="75">
        <v>10</v>
      </c>
      <c r="I20" s="104">
        <v>42</v>
      </c>
      <c r="J20" s="104">
        <v>46</v>
      </c>
      <c r="K20" s="104">
        <f t="shared" si="0"/>
        <v>88</v>
      </c>
      <c r="L20" s="104">
        <f t="shared" si="1"/>
        <v>78</v>
      </c>
      <c r="M20" s="104">
        <f t="shared" si="2"/>
        <v>1</v>
      </c>
      <c r="N20" s="105"/>
      <c r="O20" s="105" t="s">
        <v>342</v>
      </c>
      <c r="P20" s="105"/>
      <c r="Q20" s="105"/>
      <c r="R20" s="105"/>
    </row>
    <row r="21" spans="1:18" ht="13.8">
      <c r="A21" s="55">
        <v>18</v>
      </c>
      <c r="B21" s="48" t="s">
        <v>214</v>
      </c>
      <c r="C21" s="76">
        <v>2</v>
      </c>
      <c r="D21" s="35" t="s">
        <v>41</v>
      </c>
      <c r="E21" s="35" t="s">
        <v>42</v>
      </c>
      <c r="F21" s="35" t="s">
        <v>43</v>
      </c>
      <c r="G21" s="52" t="s">
        <v>335</v>
      </c>
      <c r="H21" s="75">
        <v>14</v>
      </c>
      <c r="I21" s="104">
        <v>44</v>
      </c>
      <c r="J21" s="104">
        <v>48</v>
      </c>
      <c r="K21" s="104">
        <f t="shared" si="0"/>
        <v>92</v>
      </c>
      <c r="L21" s="104">
        <f t="shared" si="1"/>
        <v>78</v>
      </c>
      <c r="M21" s="104">
        <f t="shared" si="2"/>
        <v>1</v>
      </c>
      <c r="N21" s="105"/>
      <c r="O21" s="105"/>
      <c r="P21" s="105"/>
      <c r="Q21" s="105"/>
      <c r="R21" s="105"/>
    </row>
    <row r="22" spans="1:18" ht="13.8">
      <c r="A22" s="55">
        <v>19</v>
      </c>
      <c r="B22" s="48" t="s">
        <v>214</v>
      </c>
      <c r="C22" s="77">
        <v>9</v>
      </c>
      <c r="D22" s="35" t="s">
        <v>257</v>
      </c>
      <c r="E22" s="35" t="s">
        <v>258</v>
      </c>
      <c r="F22" s="35" t="s">
        <v>259</v>
      </c>
      <c r="G22" s="52" t="s">
        <v>338</v>
      </c>
      <c r="H22" s="75">
        <v>21</v>
      </c>
      <c r="I22" s="104">
        <v>46</v>
      </c>
      <c r="J22" s="104">
        <v>53</v>
      </c>
      <c r="K22" s="104">
        <f t="shared" si="0"/>
        <v>99</v>
      </c>
      <c r="L22" s="104">
        <f t="shared" si="1"/>
        <v>78</v>
      </c>
      <c r="M22" s="104">
        <f t="shared" si="2"/>
        <v>1</v>
      </c>
      <c r="N22" s="105"/>
      <c r="O22" s="105"/>
      <c r="P22" s="105" t="s">
        <v>353</v>
      </c>
      <c r="Q22" s="105"/>
      <c r="R22" s="105"/>
    </row>
    <row r="23" spans="1:18" ht="13.8">
      <c r="A23" s="55">
        <v>20</v>
      </c>
      <c r="B23" s="48" t="s">
        <v>214</v>
      </c>
      <c r="C23" s="76">
        <v>3</v>
      </c>
      <c r="D23" s="35" t="s">
        <v>144</v>
      </c>
      <c r="E23" s="35" t="s">
        <v>203</v>
      </c>
      <c r="F23" s="35" t="s">
        <v>204</v>
      </c>
      <c r="G23" s="52" t="s">
        <v>335</v>
      </c>
      <c r="H23" s="75">
        <v>5</v>
      </c>
      <c r="I23" s="104">
        <v>40</v>
      </c>
      <c r="J23" s="104">
        <v>44</v>
      </c>
      <c r="K23" s="104">
        <f t="shared" si="0"/>
        <v>84</v>
      </c>
      <c r="L23" s="104">
        <f t="shared" si="1"/>
        <v>79</v>
      </c>
      <c r="M23" s="104">
        <f t="shared" si="2"/>
        <v>1</v>
      </c>
      <c r="N23" s="105"/>
      <c r="O23" s="105" t="s">
        <v>341</v>
      </c>
      <c r="P23" s="105"/>
      <c r="Q23" s="105"/>
      <c r="R23" s="105"/>
    </row>
    <row r="24" spans="1:18" ht="13.8">
      <c r="A24" s="55">
        <v>21</v>
      </c>
      <c r="B24" s="48" t="s">
        <v>214</v>
      </c>
      <c r="C24" s="77">
        <v>8</v>
      </c>
      <c r="D24" s="36" t="s">
        <v>291</v>
      </c>
      <c r="E24" s="36" t="s">
        <v>292</v>
      </c>
      <c r="F24" s="36" t="s">
        <v>293</v>
      </c>
      <c r="G24" s="50" t="s">
        <v>335</v>
      </c>
      <c r="H24" s="50">
        <v>18</v>
      </c>
      <c r="I24" s="104">
        <v>44</v>
      </c>
      <c r="J24" s="104">
        <v>54</v>
      </c>
      <c r="K24" s="104">
        <f t="shared" si="0"/>
        <v>98</v>
      </c>
      <c r="L24" s="104">
        <f t="shared" si="1"/>
        <v>80</v>
      </c>
      <c r="M24" s="104">
        <f t="shared" si="2"/>
        <v>1</v>
      </c>
      <c r="N24" s="105"/>
      <c r="O24" s="105"/>
      <c r="P24" s="105"/>
      <c r="Q24" s="105"/>
      <c r="R24" s="105"/>
    </row>
    <row r="25" spans="1:18" ht="13.8">
      <c r="A25" s="55">
        <v>22</v>
      </c>
      <c r="B25" s="48" t="s">
        <v>214</v>
      </c>
      <c r="C25" s="76">
        <v>2</v>
      </c>
      <c r="D25" s="35" t="s">
        <v>54</v>
      </c>
      <c r="E25" s="35" t="s">
        <v>55</v>
      </c>
      <c r="F25" s="35" t="s">
        <v>56</v>
      </c>
      <c r="G25" s="52" t="s">
        <v>336</v>
      </c>
      <c r="H25" s="52">
        <v>20</v>
      </c>
      <c r="I25" s="104">
        <v>51</v>
      </c>
      <c r="J25" s="104">
        <v>49</v>
      </c>
      <c r="K25" s="104">
        <f t="shared" si="0"/>
        <v>100</v>
      </c>
      <c r="L25" s="104">
        <f t="shared" si="1"/>
        <v>80</v>
      </c>
      <c r="M25" s="104">
        <f t="shared" si="2"/>
        <v>1</v>
      </c>
      <c r="N25" s="105"/>
      <c r="O25" s="105"/>
      <c r="P25" s="105"/>
      <c r="Q25" s="105"/>
      <c r="R25" s="105"/>
    </row>
    <row r="26" spans="1:18" ht="13.8">
      <c r="A26" s="55">
        <v>23</v>
      </c>
      <c r="B26" s="48" t="s">
        <v>214</v>
      </c>
      <c r="C26" s="76">
        <v>5</v>
      </c>
      <c r="D26" s="35" t="s">
        <v>208</v>
      </c>
      <c r="E26" s="35" t="s">
        <v>255</v>
      </c>
      <c r="F26" s="35" t="s">
        <v>6</v>
      </c>
      <c r="G26" s="52" t="s">
        <v>336</v>
      </c>
      <c r="H26" s="75">
        <v>21</v>
      </c>
      <c r="I26" s="104">
        <v>54</v>
      </c>
      <c r="J26" s="104">
        <v>47</v>
      </c>
      <c r="K26" s="104">
        <f t="shared" si="0"/>
        <v>101</v>
      </c>
      <c r="L26" s="104">
        <f t="shared" si="1"/>
        <v>80</v>
      </c>
      <c r="M26" s="104">
        <f t="shared" si="2"/>
        <v>1</v>
      </c>
      <c r="N26" s="105"/>
      <c r="O26" s="105"/>
      <c r="P26" s="105"/>
      <c r="Q26" s="105"/>
      <c r="R26" s="105"/>
    </row>
    <row r="27" spans="1:18" ht="13.8">
      <c r="A27" s="55">
        <v>24</v>
      </c>
      <c r="B27" s="48" t="s">
        <v>214</v>
      </c>
      <c r="C27" s="76">
        <v>4</v>
      </c>
      <c r="D27" s="35" t="s">
        <v>27</v>
      </c>
      <c r="E27" s="35" t="s">
        <v>28</v>
      </c>
      <c r="F27" s="35" t="s">
        <v>295</v>
      </c>
      <c r="G27" s="52" t="s">
        <v>335</v>
      </c>
      <c r="H27" s="75">
        <v>30</v>
      </c>
      <c r="I27" s="104">
        <v>55</v>
      </c>
      <c r="J27" s="104">
        <v>55</v>
      </c>
      <c r="K27" s="104">
        <f t="shared" si="0"/>
        <v>110</v>
      </c>
      <c r="L27" s="104">
        <f t="shared" si="1"/>
        <v>80</v>
      </c>
      <c r="M27" s="104">
        <f t="shared" si="2"/>
        <v>1</v>
      </c>
      <c r="N27" s="105"/>
      <c r="O27" s="105"/>
      <c r="P27" s="105"/>
      <c r="Q27" s="105"/>
      <c r="R27" s="105"/>
    </row>
    <row r="28" spans="1:18" ht="13.8">
      <c r="A28" s="55">
        <v>25</v>
      </c>
      <c r="B28" s="48" t="s">
        <v>214</v>
      </c>
      <c r="C28" s="76">
        <v>1</v>
      </c>
      <c r="D28" s="35" t="s">
        <v>38</v>
      </c>
      <c r="E28" s="35" t="s">
        <v>294</v>
      </c>
      <c r="F28" s="35" t="s">
        <v>6</v>
      </c>
      <c r="G28" s="52" t="s">
        <v>334</v>
      </c>
      <c r="H28" s="75">
        <v>8</v>
      </c>
      <c r="I28" s="104">
        <v>45</v>
      </c>
      <c r="J28" s="104">
        <v>44</v>
      </c>
      <c r="K28" s="104">
        <f t="shared" si="0"/>
        <v>89</v>
      </c>
      <c r="L28" s="104">
        <f t="shared" si="1"/>
        <v>81</v>
      </c>
      <c r="M28" s="104">
        <f t="shared" si="2"/>
        <v>1</v>
      </c>
      <c r="N28" s="105"/>
      <c r="O28" s="105"/>
      <c r="P28" s="105"/>
      <c r="Q28" s="105"/>
      <c r="R28" s="105"/>
    </row>
    <row r="29" spans="1:18" ht="13.8">
      <c r="A29" s="55">
        <v>26</v>
      </c>
      <c r="B29" s="48" t="s">
        <v>214</v>
      </c>
      <c r="C29" s="77">
        <v>7</v>
      </c>
      <c r="D29" s="36" t="s">
        <v>208</v>
      </c>
      <c r="E29" s="36" t="s">
        <v>209</v>
      </c>
      <c r="F29" s="36" t="s">
        <v>204</v>
      </c>
      <c r="G29" s="50" t="s">
        <v>335</v>
      </c>
      <c r="H29" s="75">
        <v>12</v>
      </c>
      <c r="I29" s="104">
        <v>44</v>
      </c>
      <c r="J29" s="104">
        <v>49</v>
      </c>
      <c r="K29" s="104">
        <f t="shared" si="0"/>
        <v>93</v>
      </c>
      <c r="L29" s="104">
        <f t="shared" si="1"/>
        <v>81</v>
      </c>
      <c r="M29" s="104">
        <f t="shared" si="2"/>
        <v>1</v>
      </c>
      <c r="N29" s="105"/>
      <c r="O29" s="105"/>
      <c r="P29" s="105"/>
      <c r="Q29" s="105"/>
      <c r="R29" s="105"/>
    </row>
    <row r="30" spans="1:18" ht="13.8">
      <c r="A30" s="55">
        <v>27</v>
      </c>
      <c r="B30" s="48" t="s">
        <v>214</v>
      </c>
      <c r="C30" s="76">
        <v>1</v>
      </c>
      <c r="D30" s="36" t="s">
        <v>51</v>
      </c>
      <c r="E30" s="36" t="s">
        <v>52</v>
      </c>
      <c r="F30" s="36" t="s">
        <v>53</v>
      </c>
      <c r="G30" s="50" t="s">
        <v>335</v>
      </c>
      <c r="H30" s="75">
        <v>10</v>
      </c>
      <c r="I30" s="104">
        <v>47</v>
      </c>
      <c r="J30" s="104">
        <v>45</v>
      </c>
      <c r="K30" s="104">
        <f t="shared" si="0"/>
        <v>92</v>
      </c>
      <c r="L30" s="104">
        <f t="shared" si="1"/>
        <v>82</v>
      </c>
      <c r="M30" s="104">
        <f t="shared" si="2"/>
        <v>1</v>
      </c>
      <c r="N30" s="105"/>
      <c r="O30" s="105" t="s">
        <v>340</v>
      </c>
      <c r="P30" s="105"/>
      <c r="Q30" s="105"/>
      <c r="R30" s="105"/>
    </row>
    <row r="31" spans="1:18" ht="13.8">
      <c r="A31" s="55">
        <v>28</v>
      </c>
      <c r="B31" s="48" t="s">
        <v>214</v>
      </c>
      <c r="C31" s="76">
        <v>2</v>
      </c>
      <c r="D31" s="35" t="s">
        <v>73</v>
      </c>
      <c r="E31" s="35" t="s">
        <v>74</v>
      </c>
      <c r="F31" s="35" t="s">
        <v>75</v>
      </c>
      <c r="G31" s="52" t="s">
        <v>335</v>
      </c>
      <c r="H31" s="75">
        <v>11</v>
      </c>
      <c r="I31" s="104">
        <v>46</v>
      </c>
      <c r="J31" s="104">
        <v>47</v>
      </c>
      <c r="K31" s="104">
        <f t="shared" si="0"/>
        <v>93</v>
      </c>
      <c r="L31" s="104">
        <f t="shared" si="1"/>
        <v>82</v>
      </c>
      <c r="M31" s="104">
        <f t="shared" si="2"/>
        <v>1</v>
      </c>
      <c r="N31" s="105"/>
      <c r="O31" s="105" t="s">
        <v>345</v>
      </c>
      <c r="P31" s="105"/>
      <c r="Q31" s="105"/>
      <c r="R31" s="105"/>
    </row>
    <row r="32" spans="1:18" ht="13.8">
      <c r="A32" s="55">
        <v>29</v>
      </c>
      <c r="B32" s="48" t="s">
        <v>214</v>
      </c>
      <c r="C32" s="76">
        <v>5</v>
      </c>
      <c r="D32" s="35" t="s">
        <v>99</v>
      </c>
      <c r="E32" s="35" t="s">
        <v>100</v>
      </c>
      <c r="F32" s="35" t="s">
        <v>101</v>
      </c>
      <c r="G32" s="52" t="s">
        <v>335</v>
      </c>
      <c r="H32" s="75">
        <v>20</v>
      </c>
      <c r="I32" s="104">
        <v>48</v>
      </c>
      <c r="J32" s="104">
        <v>54</v>
      </c>
      <c r="K32" s="104">
        <f t="shared" si="0"/>
        <v>102</v>
      </c>
      <c r="L32" s="104">
        <f t="shared" si="1"/>
        <v>82</v>
      </c>
      <c r="M32" s="104">
        <f t="shared" si="2"/>
        <v>1</v>
      </c>
      <c r="N32" s="105"/>
      <c r="O32" s="105"/>
      <c r="P32" s="105" t="s">
        <v>355</v>
      </c>
      <c r="Q32" s="105"/>
      <c r="R32" s="105"/>
    </row>
    <row r="33" spans="1:18" ht="14.4">
      <c r="A33" s="55">
        <v>30</v>
      </c>
      <c r="B33" s="48" t="s">
        <v>214</v>
      </c>
      <c r="C33" s="77">
        <v>7</v>
      </c>
      <c r="D33" s="36" t="s">
        <v>65</v>
      </c>
      <c r="E33" s="36" t="s">
        <v>66</v>
      </c>
      <c r="F33" s="36" t="s">
        <v>56</v>
      </c>
      <c r="G33" s="50" t="s">
        <v>335</v>
      </c>
      <c r="H33" s="50">
        <v>25</v>
      </c>
      <c r="I33" s="104">
        <v>49</v>
      </c>
      <c r="J33" s="104">
        <v>58</v>
      </c>
      <c r="K33" s="104">
        <f t="shared" si="0"/>
        <v>107</v>
      </c>
      <c r="L33" s="104">
        <f t="shared" si="1"/>
        <v>82</v>
      </c>
      <c r="M33" s="104">
        <f t="shared" si="2"/>
        <v>1</v>
      </c>
      <c r="N33" s="115">
        <v>26</v>
      </c>
      <c r="O33" s="105"/>
      <c r="P33" s="105"/>
      <c r="Q33" s="105"/>
      <c r="R33" s="105"/>
    </row>
    <row r="34" spans="1:18" ht="14.4">
      <c r="A34" s="55">
        <v>31</v>
      </c>
      <c r="B34" s="48" t="s">
        <v>214</v>
      </c>
      <c r="C34" s="76">
        <v>1</v>
      </c>
      <c r="D34" s="35" t="s">
        <v>70</v>
      </c>
      <c r="E34" s="35" t="s">
        <v>71</v>
      </c>
      <c r="F34" s="35" t="s">
        <v>72</v>
      </c>
      <c r="G34" s="52" t="s">
        <v>335</v>
      </c>
      <c r="H34" s="75">
        <v>36</v>
      </c>
      <c r="I34" s="104">
        <v>58</v>
      </c>
      <c r="J34" s="104">
        <v>65</v>
      </c>
      <c r="K34" s="104">
        <f t="shared" si="0"/>
        <v>123</v>
      </c>
      <c r="L34" s="104">
        <f t="shared" si="1"/>
        <v>87</v>
      </c>
      <c r="M34" s="104">
        <f t="shared" si="2"/>
        <v>1</v>
      </c>
      <c r="N34" s="115">
        <v>36</v>
      </c>
      <c r="O34" s="105"/>
      <c r="P34" s="105"/>
      <c r="Q34" s="105"/>
      <c r="R34" s="105"/>
    </row>
    <row r="35" spans="1:18" ht="14.4">
      <c r="A35" s="55">
        <v>32</v>
      </c>
      <c r="B35" s="48" t="s">
        <v>210</v>
      </c>
      <c r="C35" s="76">
        <v>1</v>
      </c>
      <c r="D35" s="36" t="s">
        <v>287</v>
      </c>
      <c r="E35" s="36" t="s">
        <v>288</v>
      </c>
      <c r="F35" s="36" t="s">
        <v>289</v>
      </c>
      <c r="G35" s="50" t="s">
        <v>335</v>
      </c>
      <c r="H35" s="75" t="s">
        <v>339</v>
      </c>
      <c r="I35" s="104">
        <v>48</v>
      </c>
      <c r="J35" s="104">
        <v>41</v>
      </c>
      <c r="K35" s="104">
        <f t="shared" si="0"/>
        <v>89</v>
      </c>
      <c r="L35" s="104" t="str">
        <f t="shared" si="1"/>
        <v>-</v>
      </c>
      <c r="M35" s="104" t="str">
        <f t="shared" si="2"/>
        <v>-</v>
      </c>
      <c r="N35" s="115">
        <f>ROUND(((96+89)/2-72)*0.65,0)</f>
        <v>13</v>
      </c>
      <c r="O35" s="105"/>
      <c r="P35" s="105"/>
      <c r="Q35" s="105"/>
      <c r="R35" s="105"/>
    </row>
    <row r="36" spans="1:18" ht="13.8">
      <c r="A36" s="55">
        <v>33</v>
      </c>
      <c r="B36" s="48" t="s">
        <v>211</v>
      </c>
      <c r="C36" s="76">
        <v>2</v>
      </c>
      <c r="D36" s="36" t="s">
        <v>322</v>
      </c>
      <c r="E36" s="36" t="s">
        <v>323</v>
      </c>
      <c r="F36" s="36" t="s">
        <v>324</v>
      </c>
      <c r="G36" s="50" t="s">
        <v>335</v>
      </c>
      <c r="H36" s="75" t="s">
        <v>339</v>
      </c>
      <c r="I36" s="104">
        <v>47</v>
      </c>
      <c r="J36" s="104">
        <v>46</v>
      </c>
      <c r="K36" s="104">
        <f t="shared" si="0"/>
        <v>93</v>
      </c>
      <c r="L36" s="104" t="str">
        <f t="shared" si="1"/>
        <v>-</v>
      </c>
      <c r="M36" s="104" t="str">
        <f t="shared" si="2"/>
        <v>-</v>
      </c>
      <c r="N36" s="105"/>
      <c r="O36" s="105"/>
      <c r="P36" s="105"/>
      <c r="Q36" s="105"/>
      <c r="R36" s="105"/>
    </row>
    <row r="37" spans="1:18" ht="13.8">
      <c r="A37" s="55">
        <v>34</v>
      </c>
      <c r="B37" s="48" t="s">
        <v>205</v>
      </c>
      <c r="C37" s="76">
        <v>5</v>
      </c>
      <c r="D37" s="36" t="s">
        <v>331</v>
      </c>
      <c r="E37" s="36" t="s">
        <v>332</v>
      </c>
      <c r="F37" s="36" t="s">
        <v>333</v>
      </c>
      <c r="G37" s="50" t="s">
        <v>335</v>
      </c>
      <c r="H37" s="75" t="s">
        <v>339</v>
      </c>
      <c r="I37" s="104">
        <v>43</v>
      </c>
      <c r="J37" s="104">
        <v>45</v>
      </c>
      <c r="K37" s="104">
        <f t="shared" si="0"/>
        <v>88</v>
      </c>
      <c r="L37" s="104" t="str">
        <f t="shared" si="1"/>
        <v>-</v>
      </c>
      <c r="M37" s="104" t="str">
        <f t="shared" si="2"/>
        <v>-</v>
      </c>
      <c r="N37" s="105"/>
      <c r="O37" s="105" t="s">
        <v>343</v>
      </c>
      <c r="P37" s="105"/>
      <c r="Q37" s="105"/>
      <c r="R37" s="105"/>
    </row>
    <row r="38" spans="1:18" ht="13.8">
      <c r="A38" s="55">
        <v>35</v>
      </c>
      <c r="B38" s="48" t="s">
        <v>205</v>
      </c>
      <c r="C38" s="76">
        <v>3</v>
      </c>
      <c r="D38" s="35" t="s">
        <v>325</v>
      </c>
      <c r="E38" s="35" t="s">
        <v>326</v>
      </c>
      <c r="F38" s="35" t="s">
        <v>327</v>
      </c>
      <c r="G38" s="52" t="s">
        <v>335</v>
      </c>
      <c r="H38" s="75" t="s">
        <v>339</v>
      </c>
      <c r="I38" s="104">
        <v>47</v>
      </c>
      <c r="J38" s="104">
        <v>48</v>
      </c>
      <c r="K38" s="104">
        <f t="shared" si="0"/>
        <v>95</v>
      </c>
      <c r="L38" s="104" t="str">
        <f t="shared" si="1"/>
        <v>-</v>
      </c>
      <c r="M38" s="104" t="str">
        <f t="shared" si="2"/>
        <v>-</v>
      </c>
      <c r="N38" s="105"/>
      <c r="O38" s="105"/>
      <c r="P38" s="105"/>
      <c r="Q38" s="105"/>
      <c r="R38" s="105"/>
    </row>
    <row r="39" spans="1:18" ht="13.8">
      <c r="A39" s="55">
        <v>36</v>
      </c>
      <c r="B39" s="48"/>
      <c r="C39" s="78"/>
      <c r="D39" s="35"/>
      <c r="E39" s="35"/>
      <c r="F39" s="35"/>
      <c r="G39" s="52"/>
      <c r="H39" s="75"/>
      <c r="I39" s="104"/>
      <c r="J39" s="104"/>
      <c r="K39" s="104"/>
      <c r="L39" s="104"/>
      <c r="M39" s="104"/>
      <c r="N39" s="105"/>
      <c r="O39" s="105"/>
      <c r="P39" s="105"/>
      <c r="Q39" s="105"/>
      <c r="R39" s="105"/>
    </row>
    <row r="40" spans="1:18" ht="13.8">
      <c r="A40" s="55">
        <v>37</v>
      </c>
      <c r="B40" s="48"/>
      <c r="C40" s="53"/>
      <c r="D40" s="32"/>
      <c r="E40" s="32"/>
      <c r="F40" s="32"/>
      <c r="G40" s="51"/>
      <c r="H40" s="51"/>
      <c r="I40" s="104"/>
      <c r="J40" s="104"/>
      <c r="K40" s="104">
        <f t="shared" ref="K40:K53" si="3">I40+J40</f>
        <v>0</v>
      </c>
      <c r="L40" s="104">
        <f t="shared" ref="L40:L53" si="4">IF(H40="-","-",K40-H40)</f>
        <v>0</v>
      </c>
      <c r="M40" s="104" t="str">
        <f t="shared" ref="M40:M53" si="5">IF(B40="会員",IF(16-A40&gt;1,16-A40,1),"-")</f>
        <v>-</v>
      </c>
      <c r="N40" s="105"/>
      <c r="O40" s="105"/>
      <c r="P40" s="105"/>
      <c r="Q40" s="105"/>
      <c r="R40" s="105"/>
    </row>
    <row r="41" spans="1:18" ht="13.8">
      <c r="A41" s="55">
        <v>38</v>
      </c>
      <c r="B41" s="48"/>
      <c r="C41" s="53"/>
      <c r="D41" s="32"/>
      <c r="E41" s="32"/>
      <c r="F41" s="32"/>
      <c r="G41" s="51"/>
      <c r="H41" s="51"/>
      <c r="I41" s="104"/>
      <c r="J41" s="104"/>
      <c r="K41" s="104">
        <f t="shared" si="3"/>
        <v>0</v>
      </c>
      <c r="L41" s="104">
        <f t="shared" si="4"/>
        <v>0</v>
      </c>
      <c r="M41" s="104" t="str">
        <f t="shared" si="5"/>
        <v>-</v>
      </c>
      <c r="N41" s="105"/>
      <c r="O41" s="105"/>
      <c r="P41" s="105"/>
      <c r="Q41" s="105"/>
      <c r="R41" s="105"/>
    </row>
    <row r="42" spans="1:18" ht="13.8">
      <c r="A42" s="55">
        <v>39</v>
      </c>
      <c r="B42" s="48"/>
      <c r="C42" s="53"/>
      <c r="D42" s="32"/>
      <c r="E42" s="32"/>
      <c r="F42" s="32"/>
      <c r="G42" s="51"/>
      <c r="H42" s="51"/>
      <c r="I42" s="104"/>
      <c r="J42" s="104"/>
      <c r="K42" s="104">
        <f t="shared" si="3"/>
        <v>0</v>
      </c>
      <c r="L42" s="104">
        <f t="shared" si="4"/>
        <v>0</v>
      </c>
      <c r="M42" s="104" t="str">
        <f t="shared" si="5"/>
        <v>-</v>
      </c>
      <c r="N42" s="105"/>
      <c r="O42" s="105"/>
      <c r="P42" s="105"/>
      <c r="Q42" s="105"/>
      <c r="R42" s="105"/>
    </row>
    <row r="43" spans="1:18" ht="13.8">
      <c r="A43" s="55">
        <v>40</v>
      </c>
      <c r="B43" s="48"/>
      <c r="C43" s="53"/>
      <c r="D43" s="32"/>
      <c r="E43" s="32"/>
      <c r="F43" s="32"/>
      <c r="G43" s="51"/>
      <c r="H43" s="51"/>
      <c r="I43" s="104"/>
      <c r="J43" s="104"/>
      <c r="K43" s="104">
        <f t="shared" si="3"/>
        <v>0</v>
      </c>
      <c r="L43" s="104">
        <f t="shared" si="4"/>
        <v>0</v>
      </c>
      <c r="M43" s="104" t="str">
        <f t="shared" si="5"/>
        <v>-</v>
      </c>
      <c r="N43" s="105"/>
      <c r="O43" s="105"/>
      <c r="P43" s="105"/>
      <c r="Q43" s="105"/>
      <c r="R43" s="105"/>
    </row>
    <row r="44" spans="1:18" ht="13.8">
      <c r="A44" s="55">
        <v>41</v>
      </c>
      <c r="B44" s="48"/>
      <c r="C44" s="53"/>
      <c r="D44" s="32"/>
      <c r="E44" s="32"/>
      <c r="F44" s="32"/>
      <c r="G44" s="51"/>
      <c r="H44" s="51"/>
      <c r="I44" s="104"/>
      <c r="J44" s="104"/>
      <c r="K44" s="104">
        <f t="shared" si="3"/>
        <v>0</v>
      </c>
      <c r="L44" s="104">
        <f t="shared" si="4"/>
        <v>0</v>
      </c>
      <c r="M44" s="104" t="str">
        <f t="shared" si="5"/>
        <v>-</v>
      </c>
      <c r="N44" s="105"/>
      <c r="O44" s="105"/>
      <c r="P44" s="105"/>
      <c r="Q44" s="105"/>
      <c r="R44" s="105"/>
    </row>
    <row r="45" spans="1:18" ht="13.8">
      <c r="A45" s="55">
        <v>42</v>
      </c>
      <c r="B45" s="48"/>
      <c r="C45" s="53"/>
      <c r="D45" s="32"/>
      <c r="E45" s="32"/>
      <c r="F45" s="32"/>
      <c r="G45" s="51"/>
      <c r="H45" s="51"/>
      <c r="I45" s="104"/>
      <c r="J45" s="104"/>
      <c r="K45" s="104">
        <f t="shared" si="3"/>
        <v>0</v>
      </c>
      <c r="L45" s="104">
        <f t="shared" si="4"/>
        <v>0</v>
      </c>
      <c r="M45" s="104" t="str">
        <f t="shared" si="5"/>
        <v>-</v>
      </c>
      <c r="N45" s="105"/>
      <c r="O45" s="105"/>
      <c r="P45" s="105"/>
      <c r="Q45" s="105"/>
      <c r="R45" s="105"/>
    </row>
    <row r="46" spans="1:18" ht="13.8">
      <c r="A46" s="55">
        <v>43</v>
      </c>
      <c r="B46" s="48"/>
      <c r="C46" s="53"/>
      <c r="D46" s="32"/>
      <c r="E46" s="32"/>
      <c r="F46" s="32"/>
      <c r="G46" s="51"/>
      <c r="H46" s="51"/>
      <c r="I46" s="104"/>
      <c r="J46" s="104"/>
      <c r="K46" s="104">
        <f t="shared" si="3"/>
        <v>0</v>
      </c>
      <c r="L46" s="104">
        <f t="shared" si="4"/>
        <v>0</v>
      </c>
      <c r="M46" s="104" t="str">
        <f t="shared" si="5"/>
        <v>-</v>
      </c>
      <c r="N46" s="105"/>
      <c r="O46" s="105"/>
      <c r="P46" s="105"/>
      <c r="Q46" s="105"/>
      <c r="R46" s="105"/>
    </row>
    <row r="47" spans="1:18" ht="13.8">
      <c r="A47" s="55">
        <v>44</v>
      </c>
      <c r="B47" s="48"/>
      <c r="C47" s="53"/>
      <c r="D47" s="32"/>
      <c r="E47" s="32"/>
      <c r="F47" s="32"/>
      <c r="G47" s="51"/>
      <c r="H47" s="51"/>
      <c r="I47" s="104"/>
      <c r="J47" s="104"/>
      <c r="K47" s="104">
        <f t="shared" si="3"/>
        <v>0</v>
      </c>
      <c r="L47" s="104">
        <f t="shared" si="4"/>
        <v>0</v>
      </c>
      <c r="M47" s="104" t="str">
        <f t="shared" si="5"/>
        <v>-</v>
      </c>
      <c r="N47" s="105"/>
      <c r="O47" s="105"/>
      <c r="P47" s="105"/>
      <c r="Q47" s="105"/>
      <c r="R47" s="105"/>
    </row>
    <row r="48" spans="1:18" ht="13.8">
      <c r="A48" s="55">
        <v>45</v>
      </c>
      <c r="B48" s="48"/>
      <c r="C48" s="53"/>
      <c r="D48" s="32"/>
      <c r="E48" s="32"/>
      <c r="F48" s="32"/>
      <c r="G48" s="51"/>
      <c r="H48" s="51"/>
      <c r="I48" s="104"/>
      <c r="J48" s="104"/>
      <c r="K48" s="104">
        <f t="shared" si="3"/>
        <v>0</v>
      </c>
      <c r="L48" s="104">
        <f t="shared" si="4"/>
        <v>0</v>
      </c>
      <c r="M48" s="104" t="str">
        <f t="shared" si="5"/>
        <v>-</v>
      </c>
      <c r="N48" s="105"/>
      <c r="O48" s="105"/>
      <c r="P48" s="105"/>
      <c r="Q48" s="105"/>
      <c r="R48" s="105"/>
    </row>
    <row r="49" spans="1:18" ht="13.8">
      <c r="A49" s="55">
        <v>46</v>
      </c>
      <c r="B49" s="48"/>
      <c r="C49" s="53"/>
      <c r="D49" s="32"/>
      <c r="E49" s="32"/>
      <c r="F49" s="32"/>
      <c r="G49" s="51"/>
      <c r="H49" s="51"/>
      <c r="I49" s="104"/>
      <c r="J49" s="104"/>
      <c r="K49" s="104">
        <f t="shared" si="3"/>
        <v>0</v>
      </c>
      <c r="L49" s="104">
        <f t="shared" si="4"/>
        <v>0</v>
      </c>
      <c r="M49" s="104" t="str">
        <f t="shared" si="5"/>
        <v>-</v>
      </c>
      <c r="N49" s="105"/>
      <c r="O49" s="105"/>
      <c r="P49" s="105"/>
      <c r="Q49" s="105"/>
      <c r="R49" s="105"/>
    </row>
    <row r="50" spans="1:18" ht="13.8">
      <c r="A50" s="55">
        <v>47</v>
      </c>
      <c r="B50" s="48"/>
      <c r="C50" s="53"/>
      <c r="D50" s="32"/>
      <c r="E50" s="32"/>
      <c r="F50" s="32"/>
      <c r="G50" s="51"/>
      <c r="H50" s="51"/>
      <c r="I50" s="104"/>
      <c r="J50" s="104"/>
      <c r="K50" s="104">
        <f t="shared" si="3"/>
        <v>0</v>
      </c>
      <c r="L50" s="104">
        <f t="shared" si="4"/>
        <v>0</v>
      </c>
      <c r="M50" s="104" t="str">
        <f t="shared" si="5"/>
        <v>-</v>
      </c>
      <c r="N50" s="105"/>
      <c r="O50" s="105"/>
      <c r="P50" s="105"/>
      <c r="Q50" s="105"/>
      <c r="R50" s="105"/>
    </row>
    <row r="51" spans="1:18" ht="13.8">
      <c r="A51" s="55">
        <v>48</v>
      </c>
      <c r="B51" s="48"/>
      <c r="C51" s="53"/>
      <c r="D51" s="32"/>
      <c r="E51" s="32"/>
      <c r="F51" s="32"/>
      <c r="G51" s="51"/>
      <c r="H51" s="51"/>
      <c r="I51" s="104"/>
      <c r="J51" s="104"/>
      <c r="K51" s="104">
        <f t="shared" si="3"/>
        <v>0</v>
      </c>
      <c r="L51" s="104">
        <f t="shared" si="4"/>
        <v>0</v>
      </c>
      <c r="M51" s="104" t="str">
        <f t="shared" si="5"/>
        <v>-</v>
      </c>
      <c r="N51" s="105"/>
      <c r="O51" s="105"/>
      <c r="P51" s="105"/>
      <c r="Q51" s="105"/>
      <c r="R51" s="105"/>
    </row>
    <row r="52" spans="1:18" ht="13.8">
      <c r="A52" s="55">
        <v>49</v>
      </c>
      <c r="B52" s="48"/>
      <c r="C52" s="53"/>
      <c r="D52" s="32"/>
      <c r="E52" s="32"/>
      <c r="F52" s="32"/>
      <c r="G52" s="51"/>
      <c r="H52" s="51"/>
      <c r="I52" s="104"/>
      <c r="J52" s="104"/>
      <c r="K52" s="104">
        <f t="shared" si="3"/>
        <v>0</v>
      </c>
      <c r="L52" s="104">
        <f t="shared" si="4"/>
        <v>0</v>
      </c>
      <c r="M52" s="104" t="str">
        <f t="shared" si="5"/>
        <v>-</v>
      </c>
      <c r="N52" s="105"/>
      <c r="O52" s="105"/>
      <c r="P52" s="105"/>
      <c r="Q52" s="105"/>
      <c r="R52" s="105"/>
    </row>
    <row r="53" spans="1:18" ht="13.8">
      <c r="A53" s="55">
        <v>50</v>
      </c>
      <c r="B53" s="48"/>
      <c r="C53" s="53"/>
      <c r="D53" s="32"/>
      <c r="E53" s="32"/>
      <c r="F53" s="32"/>
      <c r="G53" s="51"/>
      <c r="H53" s="51"/>
      <c r="I53" s="104"/>
      <c r="J53" s="104"/>
      <c r="K53" s="104">
        <f t="shared" si="3"/>
        <v>0</v>
      </c>
      <c r="L53" s="104">
        <f t="shared" si="4"/>
        <v>0</v>
      </c>
      <c r="M53" s="104" t="str">
        <f t="shared" si="5"/>
        <v>-</v>
      </c>
      <c r="N53" s="105"/>
      <c r="O53" s="105"/>
      <c r="P53" s="105"/>
      <c r="Q53" s="105"/>
      <c r="R53" s="105"/>
    </row>
  </sheetData>
  <sortState ref="B9:R10">
    <sortCondition descending="1" ref="B9:B10"/>
    <sortCondition ref="L9:L10"/>
    <sortCondition ref="K9:K10"/>
    <sortCondition descending="1" ref="E9:E10"/>
  </sortState>
  <mergeCells count="2">
    <mergeCell ref="A1:E2"/>
    <mergeCell ref="D3:E3"/>
  </mergeCells>
  <phoneticPr fontId="2"/>
  <dataValidations count="2">
    <dataValidation type="list" allowBlank="1" showInputMessage="1" showErrorMessage="1" sqref="B4:B32 B34:B53">
      <formula1>"会員,NEW-1,NEW-2,GUEST"</formula1>
    </dataValidation>
    <dataValidation type="list" allowBlank="1" showInputMessage="1" showErrorMessage="1" sqref="B33">
      <formula1>"会員,NEW-1,NEW-2,GUEST,Absent"</formula1>
    </dataValidation>
  </dataValidation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"/>
  <dimension ref="A1:BT73"/>
  <sheetViews>
    <sheetView zoomScale="60" zoomScaleNormal="6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62" sqref="A62:IV62"/>
    </sheetView>
  </sheetViews>
  <sheetFormatPr defaultRowHeight="13.2"/>
  <cols>
    <col min="1" max="1" width="4" bestFit="1" customWidth="1"/>
    <col min="2" max="2" width="13.5546875" bestFit="1" customWidth="1"/>
    <col min="3" max="3" width="13" bestFit="1" customWidth="1"/>
    <col min="4" max="4" width="57.44140625" bestFit="1" customWidth="1"/>
    <col min="5" max="5" width="11.33203125" bestFit="1" customWidth="1"/>
    <col min="6" max="6" width="13.88671875" bestFit="1" customWidth="1"/>
    <col min="7" max="7" width="13.109375" customWidth="1"/>
    <col min="35" max="35" width="15.44140625" bestFit="1" customWidth="1"/>
    <col min="51" max="51" width="15.5546875" customWidth="1"/>
    <col min="64" max="64" width="12.44140625" bestFit="1" customWidth="1"/>
    <col min="65" max="65" width="1.88671875" customWidth="1"/>
    <col min="66" max="66" width="7.44140625" bestFit="1" customWidth="1"/>
    <col min="68" max="68" width="10.33203125" bestFit="1" customWidth="1"/>
    <col min="69" max="69" width="10.44140625" customWidth="1"/>
    <col min="70" max="70" width="5.44140625" customWidth="1"/>
    <col min="71" max="71" width="7.44140625" bestFit="1" customWidth="1"/>
    <col min="72" max="72" width="40.33203125" bestFit="1" customWidth="1"/>
  </cols>
  <sheetData>
    <row r="1" spans="1:72" ht="33" customHeight="1">
      <c r="B1" s="31" t="s">
        <v>198</v>
      </c>
      <c r="H1" s="16" t="s">
        <v>179</v>
      </c>
      <c r="I1" s="20" t="s">
        <v>181</v>
      </c>
      <c r="J1" s="21" t="s">
        <v>182</v>
      </c>
      <c r="K1" s="18" t="s">
        <v>180</v>
      </c>
      <c r="L1" s="19"/>
      <c r="M1" s="1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72" ht="18">
      <c r="B2" s="311" t="s">
        <v>0</v>
      </c>
      <c r="C2" s="313" t="s">
        <v>1</v>
      </c>
      <c r="D2" s="315" t="s">
        <v>2</v>
      </c>
      <c r="E2" s="1" t="s">
        <v>171</v>
      </c>
      <c r="F2" s="1" t="s">
        <v>265</v>
      </c>
      <c r="G2" s="33" t="s">
        <v>199</v>
      </c>
      <c r="H2" s="327" t="s">
        <v>183</v>
      </c>
      <c r="I2" s="328"/>
      <c r="J2" s="328"/>
      <c r="K2" s="328"/>
      <c r="L2" s="328"/>
      <c r="M2" s="328"/>
      <c r="N2" s="328"/>
      <c r="O2" s="329"/>
      <c r="P2" s="305" t="s">
        <v>184</v>
      </c>
      <c r="Q2" s="306"/>
      <c r="R2" s="306"/>
      <c r="S2" s="306"/>
      <c r="T2" s="306"/>
      <c r="U2" s="306"/>
      <c r="V2" s="306"/>
      <c r="W2" s="307"/>
      <c r="X2" s="305" t="s">
        <v>185</v>
      </c>
      <c r="Y2" s="306"/>
      <c r="Z2" s="306"/>
      <c r="AA2" s="306"/>
      <c r="AB2" s="306"/>
      <c r="AC2" s="306"/>
      <c r="AD2" s="306"/>
      <c r="AE2" s="307"/>
      <c r="AF2" s="305" t="s">
        <v>186</v>
      </c>
      <c r="AG2" s="306"/>
      <c r="AH2" s="306"/>
      <c r="AI2" s="306"/>
      <c r="AJ2" s="306"/>
      <c r="AK2" s="306"/>
      <c r="AL2" s="306"/>
      <c r="AM2" s="307"/>
      <c r="AN2" s="305" t="s">
        <v>187</v>
      </c>
      <c r="AO2" s="306"/>
      <c r="AP2" s="306"/>
      <c r="AQ2" s="306"/>
      <c r="AR2" s="306"/>
      <c r="AS2" s="306"/>
      <c r="AT2" s="306"/>
      <c r="AU2" s="307"/>
      <c r="AV2" s="321" t="s">
        <v>188</v>
      </c>
      <c r="AW2" s="322"/>
      <c r="AX2" s="322"/>
      <c r="AY2" s="322"/>
      <c r="AZ2" s="322"/>
      <c r="BA2" s="322"/>
      <c r="BB2" s="322"/>
      <c r="BC2" s="323"/>
      <c r="BD2" s="321" t="s">
        <v>189</v>
      </c>
      <c r="BE2" s="322"/>
      <c r="BF2" s="322"/>
      <c r="BG2" s="322"/>
      <c r="BH2" s="322"/>
      <c r="BI2" s="322"/>
      <c r="BJ2" s="322"/>
      <c r="BK2" s="323"/>
      <c r="BN2" t="s">
        <v>422</v>
      </c>
      <c r="BR2" s="324" t="s">
        <v>433</v>
      </c>
      <c r="BS2" s="324"/>
      <c r="BT2" s="324"/>
    </row>
    <row r="3" spans="1:72" ht="28.8">
      <c r="B3" s="312"/>
      <c r="C3" s="314"/>
      <c r="D3" s="316"/>
      <c r="E3" s="2" t="s">
        <v>3</v>
      </c>
      <c r="F3" s="66" t="s">
        <v>264</v>
      </c>
      <c r="G3" s="34" t="s">
        <v>200</v>
      </c>
      <c r="H3" s="38" t="s">
        <v>190</v>
      </c>
      <c r="I3" s="39" t="s">
        <v>191</v>
      </c>
      <c r="J3" s="39" t="s">
        <v>192</v>
      </c>
      <c r="K3" s="39" t="s">
        <v>193</v>
      </c>
      <c r="L3" s="39" t="s">
        <v>194</v>
      </c>
      <c r="M3" s="39" t="s">
        <v>195</v>
      </c>
      <c r="N3" s="40" t="s">
        <v>196</v>
      </c>
      <c r="O3" s="41" t="s">
        <v>197</v>
      </c>
      <c r="P3" s="22" t="s">
        <v>190</v>
      </c>
      <c r="Q3" s="23" t="s">
        <v>191</v>
      </c>
      <c r="R3" s="23" t="s">
        <v>192</v>
      </c>
      <c r="S3" s="23" t="s">
        <v>193</v>
      </c>
      <c r="T3" s="23" t="s">
        <v>194</v>
      </c>
      <c r="U3" s="23" t="s">
        <v>195</v>
      </c>
      <c r="V3" s="24" t="s">
        <v>196</v>
      </c>
      <c r="W3" s="25" t="s">
        <v>197</v>
      </c>
      <c r="X3" s="22" t="s">
        <v>190</v>
      </c>
      <c r="Y3" s="23" t="s">
        <v>191</v>
      </c>
      <c r="Z3" s="23" t="s">
        <v>192</v>
      </c>
      <c r="AA3" s="23" t="s">
        <v>193</v>
      </c>
      <c r="AB3" s="23" t="s">
        <v>194</v>
      </c>
      <c r="AC3" s="23" t="s">
        <v>195</v>
      </c>
      <c r="AD3" s="24" t="s">
        <v>196</v>
      </c>
      <c r="AE3" s="25" t="s">
        <v>197</v>
      </c>
      <c r="AF3" s="22" t="s">
        <v>190</v>
      </c>
      <c r="AG3" s="23" t="s">
        <v>191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4" t="s">
        <v>196</v>
      </c>
      <c r="AM3" s="25" t="s">
        <v>197</v>
      </c>
      <c r="AN3" s="22" t="s">
        <v>190</v>
      </c>
      <c r="AO3" s="23" t="s">
        <v>191</v>
      </c>
      <c r="AP3" s="23" t="s">
        <v>192</v>
      </c>
      <c r="AQ3" s="23" t="s">
        <v>193</v>
      </c>
      <c r="AR3" s="23" t="s">
        <v>194</v>
      </c>
      <c r="AS3" s="23" t="s">
        <v>195</v>
      </c>
      <c r="AT3" s="24" t="s">
        <v>196</v>
      </c>
      <c r="AU3" s="25" t="s">
        <v>197</v>
      </c>
      <c r="AV3" s="22" t="s">
        <v>190</v>
      </c>
      <c r="AW3" s="23" t="s">
        <v>191</v>
      </c>
      <c r="AX3" s="23" t="s">
        <v>192</v>
      </c>
      <c r="AY3" s="23" t="s">
        <v>193</v>
      </c>
      <c r="AZ3" s="23" t="s">
        <v>194</v>
      </c>
      <c r="BA3" s="23" t="s">
        <v>195</v>
      </c>
      <c r="BB3" s="24" t="s">
        <v>196</v>
      </c>
      <c r="BC3" s="25" t="s">
        <v>197</v>
      </c>
      <c r="BD3" s="22" t="s">
        <v>190</v>
      </c>
      <c r="BE3" s="23" t="s">
        <v>191</v>
      </c>
      <c r="BF3" s="23" t="s">
        <v>192</v>
      </c>
      <c r="BG3" s="23" t="s">
        <v>193</v>
      </c>
      <c r="BH3" s="23" t="s">
        <v>194</v>
      </c>
      <c r="BI3" s="23" t="s">
        <v>195</v>
      </c>
      <c r="BJ3" s="24" t="s">
        <v>196</v>
      </c>
      <c r="BK3" s="25" t="s">
        <v>197</v>
      </c>
      <c r="BL3" s="92" t="s">
        <v>446</v>
      </c>
      <c r="BO3" t="s">
        <v>426</v>
      </c>
      <c r="BQ3" t="s">
        <v>424</v>
      </c>
      <c r="BR3" s="15" t="s">
        <v>434</v>
      </c>
      <c r="BS3" s="15" t="s">
        <v>435</v>
      </c>
      <c r="BT3" t="s">
        <v>422</v>
      </c>
    </row>
    <row r="4" spans="1:72" ht="21">
      <c r="A4" s="15">
        <v>1</v>
      </c>
      <c r="B4" s="3" t="s">
        <v>4</v>
      </c>
      <c r="C4" s="3" t="s">
        <v>5</v>
      </c>
      <c r="D4" s="4" t="s">
        <v>6</v>
      </c>
      <c r="E4" s="5" t="s">
        <v>172</v>
      </c>
      <c r="F4" s="5" t="s">
        <v>399</v>
      </c>
      <c r="H4" s="42"/>
      <c r="I4" s="43"/>
      <c r="J4" s="43"/>
      <c r="K4" s="43"/>
      <c r="L4" s="43"/>
      <c r="M4" s="43"/>
      <c r="N4" s="43"/>
      <c r="O4" s="44">
        <f>N4</f>
        <v>0</v>
      </c>
      <c r="P4" s="26">
        <v>93</v>
      </c>
      <c r="Q4" s="27">
        <v>23</v>
      </c>
      <c r="R4" s="27">
        <f>IF(P4="","-",IFERROR(P4-Q4,"-"))</f>
        <v>70</v>
      </c>
      <c r="S4" s="27" t="s">
        <v>237</v>
      </c>
      <c r="T4" s="27"/>
      <c r="U4" s="27"/>
      <c r="V4" s="27">
        <v>9</v>
      </c>
      <c r="W4" s="28">
        <f>O4+V4</f>
        <v>9</v>
      </c>
      <c r="X4" s="26">
        <v>105</v>
      </c>
      <c r="Y4" s="27">
        <v>23</v>
      </c>
      <c r="Z4" s="27">
        <f t="shared" ref="Z4:Z67" si="0">IF(X4="","-",IFERROR(X4-Y4,"-"))</f>
        <v>82</v>
      </c>
      <c r="AA4" s="27"/>
      <c r="AB4" s="27"/>
      <c r="AC4" s="27"/>
      <c r="AD4" s="27">
        <v>1</v>
      </c>
      <c r="AE4" s="28">
        <f>W4+AD4</f>
        <v>10</v>
      </c>
      <c r="AF4" s="62">
        <v>92</v>
      </c>
      <c r="AG4" s="63">
        <v>23</v>
      </c>
      <c r="AH4" s="63">
        <f>IF(AF4="","-",IFERROR(AF4-AG4,"-"))</f>
        <v>69</v>
      </c>
      <c r="AI4" s="63"/>
      <c r="AJ4" s="63"/>
      <c r="AK4" s="63"/>
      <c r="AL4" s="63">
        <v>14</v>
      </c>
      <c r="AM4" s="64">
        <f>AE4+AL4</f>
        <v>24</v>
      </c>
      <c r="AN4" s="26"/>
      <c r="AO4" s="27"/>
      <c r="AP4" s="27" t="str">
        <f t="shared" ref="AP4:AP67" si="1">IF(AN4="","-",IFERROR(AN4-AO4,"-"))</f>
        <v>-</v>
      </c>
      <c r="AQ4" s="27"/>
      <c r="AR4" s="27"/>
      <c r="AS4" s="27"/>
      <c r="AT4" s="27"/>
      <c r="AU4" s="28">
        <f>AM4+AT4</f>
        <v>24</v>
      </c>
      <c r="AV4" s="62">
        <v>88</v>
      </c>
      <c r="AW4" s="63">
        <v>19</v>
      </c>
      <c r="AX4" s="63">
        <f t="shared" ref="AX4:AX67" si="2">IF(AV4="","-",IFERROR(AV4-AW4,"-"))</f>
        <v>69</v>
      </c>
      <c r="AY4" s="63"/>
      <c r="AZ4" s="63"/>
      <c r="BA4" s="63"/>
      <c r="BB4" s="63">
        <v>14</v>
      </c>
      <c r="BC4" s="64">
        <f>AU4+BB4</f>
        <v>38</v>
      </c>
      <c r="BD4" s="26">
        <v>101</v>
      </c>
      <c r="BE4" s="27">
        <v>16</v>
      </c>
      <c r="BF4" s="27">
        <f t="shared" ref="BF4:BF67" si="3">IF(BD4="","-",IFERROR(BD4-BE4,"-"))</f>
        <v>85</v>
      </c>
      <c r="BG4" s="27"/>
      <c r="BH4" s="27"/>
      <c r="BI4" s="27"/>
      <c r="BJ4" s="27">
        <v>1</v>
      </c>
      <c r="BK4" s="28">
        <f>BC4+BJ4</f>
        <v>39</v>
      </c>
      <c r="BL4" s="93" t="s">
        <v>449</v>
      </c>
      <c r="BO4" s="91">
        <f>COUNT(P4,X4,AF4,AN4,AV4,BD4)</f>
        <v>5</v>
      </c>
      <c r="BQ4" s="88">
        <f t="shared" ref="BQ4:BQ13" si="4">IFERROR(AVERAGE(P4,X4,AF4,AN4,AV4,BD4),"-")</f>
        <v>95.8</v>
      </c>
      <c r="BR4" s="15" t="s">
        <v>438</v>
      </c>
      <c r="BS4" s="95">
        <f>ROUND((BQ4-72)*0.8,0)</f>
        <v>19</v>
      </c>
    </row>
    <row r="5" spans="1:72" ht="21">
      <c r="A5" s="15">
        <v>2</v>
      </c>
      <c r="B5" s="6" t="s">
        <v>4</v>
      </c>
      <c r="C5" s="6" t="s">
        <v>8</v>
      </c>
      <c r="D5" s="7" t="s">
        <v>9</v>
      </c>
      <c r="E5" s="8" t="s">
        <v>173</v>
      </c>
      <c r="F5" s="10"/>
      <c r="H5" s="42"/>
      <c r="I5" s="43"/>
      <c r="J5" s="43"/>
      <c r="K5" s="43"/>
      <c r="L5" s="43"/>
      <c r="M5" s="43"/>
      <c r="N5" s="43"/>
      <c r="O5" s="44">
        <f t="shared" ref="O5:O68" si="5">N5</f>
        <v>0</v>
      </c>
      <c r="P5" s="26">
        <v>91</v>
      </c>
      <c r="Q5" s="27">
        <v>10</v>
      </c>
      <c r="R5" s="27">
        <f>IF(P5="","-",IFERROR(P5-Q5,"-"))</f>
        <v>81</v>
      </c>
      <c r="S5" s="27"/>
      <c r="T5" s="27"/>
      <c r="U5" s="27"/>
      <c r="V5" s="27">
        <v>1</v>
      </c>
      <c r="W5" s="28">
        <f t="shared" ref="W5:W41" si="6">O5+V5</f>
        <v>1</v>
      </c>
      <c r="X5" s="26">
        <v>87</v>
      </c>
      <c r="Y5" s="27">
        <v>10</v>
      </c>
      <c r="Z5" s="27">
        <f t="shared" si="0"/>
        <v>77</v>
      </c>
      <c r="AA5" s="27"/>
      <c r="AB5" s="27"/>
      <c r="AC5" s="27"/>
      <c r="AD5" s="27">
        <v>8</v>
      </c>
      <c r="AE5" s="28">
        <f t="shared" ref="AE5:AE41" si="7">W5+AD5</f>
        <v>9</v>
      </c>
      <c r="AF5" s="26">
        <v>88</v>
      </c>
      <c r="AG5" s="27">
        <v>10</v>
      </c>
      <c r="AH5" s="27">
        <f>IF(AF5="","-",IFERROR(AF5-AG5,"-"))</f>
        <v>78</v>
      </c>
      <c r="AI5" s="27" t="s">
        <v>308</v>
      </c>
      <c r="AJ5" s="27"/>
      <c r="AK5" s="27"/>
      <c r="AL5" s="27">
        <v>2</v>
      </c>
      <c r="AM5" s="28">
        <f t="shared" ref="AM5:AM41" si="8">AE5+AL5</f>
        <v>11</v>
      </c>
      <c r="AN5" s="26">
        <v>88</v>
      </c>
      <c r="AO5" s="27">
        <v>10</v>
      </c>
      <c r="AP5" s="27">
        <f t="shared" si="1"/>
        <v>78</v>
      </c>
      <c r="AQ5" s="27" t="s">
        <v>361</v>
      </c>
      <c r="AR5" s="27"/>
      <c r="AS5" s="27"/>
      <c r="AT5" s="27">
        <v>1</v>
      </c>
      <c r="AU5" s="28">
        <f t="shared" ref="AU5:AU41" si="9">AM5+AT5</f>
        <v>12</v>
      </c>
      <c r="AV5" s="26">
        <v>86</v>
      </c>
      <c r="AW5" s="27">
        <v>10</v>
      </c>
      <c r="AX5" s="27">
        <f t="shared" si="2"/>
        <v>76</v>
      </c>
      <c r="AY5" s="27" t="s">
        <v>391</v>
      </c>
      <c r="AZ5" s="27"/>
      <c r="BA5" s="27"/>
      <c r="BB5" s="27">
        <v>5</v>
      </c>
      <c r="BC5" s="28">
        <f t="shared" ref="BC5:BC41" si="10">AU5+BB5</f>
        <v>17</v>
      </c>
      <c r="BD5" s="26">
        <v>84</v>
      </c>
      <c r="BE5" s="27">
        <v>10</v>
      </c>
      <c r="BF5" s="27">
        <f t="shared" si="3"/>
        <v>74</v>
      </c>
      <c r="BG5" s="27" t="s">
        <v>408</v>
      </c>
      <c r="BH5" s="27"/>
      <c r="BI5" s="27"/>
      <c r="BJ5" s="27">
        <v>12</v>
      </c>
      <c r="BK5" s="28">
        <f t="shared" ref="BK5:BK41" si="11">BC5+BJ5</f>
        <v>29</v>
      </c>
      <c r="BL5" s="94"/>
      <c r="BN5" t="s">
        <v>423</v>
      </c>
      <c r="BO5" s="91">
        <f t="shared" ref="BO5:BO67" si="12">COUNT(P5,X5,AF5,AN5,AV5,BD5)</f>
        <v>6</v>
      </c>
      <c r="BQ5" s="88">
        <f t="shared" si="4"/>
        <v>87.333333333333329</v>
      </c>
      <c r="BR5" s="15" t="s">
        <v>438</v>
      </c>
      <c r="BS5" s="95">
        <f t="shared" ref="BS5:BS64" si="13">ROUND((BQ5-72)*0.8,0)</f>
        <v>12</v>
      </c>
    </row>
    <row r="6" spans="1:72" ht="21">
      <c r="A6" s="15">
        <v>3</v>
      </c>
      <c r="B6" s="6" t="s">
        <v>11</v>
      </c>
      <c r="C6" s="6" t="s">
        <v>12</v>
      </c>
      <c r="D6" s="7" t="s">
        <v>13</v>
      </c>
      <c r="E6" s="9">
        <v>17</v>
      </c>
      <c r="F6" s="9" t="s">
        <v>321</v>
      </c>
      <c r="H6" s="42"/>
      <c r="I6" s="43"/>
      <c r="J6" s="43"/>
      <c r="K6" s="43"/>
      <c r="L6" s="43"/>
      <c r="M6" s="43"/>
      <c r="N6" s="43"/>
      <c r="O6" s="44">
        <f t="shared" si="5"/>
        <v>0</v>
      </c>
      <c r="P6" s="26">
        <v>92</v>
      </c>
      <c r="Q6" s="27">
        <v>17</v>
      </c>
      <c r="R6" s="27">
        <f>IF(P6="","-",IFERROR(P6-Q6,"-"))</f>
        <v>75</v>
      </c>
      <c r="S6" s="27" t="s">
        <v>240</v>
      </c>
      <c r="T6" s="27"/>
      <c r="U6" s="27"/>
      <c r="V6" s="27">
        <v>1</v>
      </c>
      <c r="W6" s="28">
        <f t="shared" si="6"/>
        <v>1</v>
      </c>
      <c r="X6" s="56">
        <v>84</v>
      </c>
      <c r="Y6" s="57">
        <v>17</v>
      </c>
      <c r="Z6" s="57">
        <f t="shared" si="0"/>
        <v>67</v>
      </c>
      <c r="AA6" s="57"/>
      <c r="AB6" s="57" t="s">
        <v>271</v>
      </c>
      <c r="AC6" s="57"/>
      <c r="AD6" s="57">
        <v>15</v>
      </c>
      <c r="AE6" s="58">
        <f t="shared" si="7"/>
        <v>16</v>
      </c>
      <c r="AF6" s="26">
        <v>111</v>
      </c>
      <c r="AG6" s="27">
        <v>12</v>
      </c>
      <c r="AH6" s="27">
        <f>IF(AF6="","-",IFERROR(AF6-AG6,"-"))</f>
        <v>99</v>
      </c>
      <c r="AI6" s="27"/>
      <c r="AJ6" s="27"/>
      <c r="AK6" s="27"/>
      <c r="AL6" s="27">
        <v>1</v>
      </c>
      <c r="AM6" s="28">
        <f t="shared" si="8"/>
        <v>17</v>
      </c>
      <c r="AN6" s="26">
        <v>87</v>
      </c>
      <c r="AO6" s="27">
        <v>14</v>
      </c>
      <c r="AP6" s="27">
        <f t="shared" si="1"/>
        <v>73</v>
      </c>
      <c r="AQ6" s="27" t="s">
        <v>365</v>
      </c>
      <c r="AR6" s="27"/>
      <c r="AS6" s="27"/>
      <c r="AT6" s="27">
        <v>8</v>
      </c>
      <c r="AU6" s="28">
        <f t="shared" si="9"/>
        <v>25</v>
      </c>
      <c r="AV6" s="26">
        <v>98</v>
      </c>
      <c r="AW6" s="27">
        <v>14</v>
      </c>
      <c r="AX6" s="27">
        <f t="shared" si="2"/>
        <v>84</v>
      </c>
      <c r="AY6" s="27"/>
      <c r="AZ6" s="27"/>
      <c r="BA6" s="27"/>
      <c r="BB6" s="27">
        <v>1</v>
      </c>
      <c r="BC6" s="28">
        <f t="shared" si="10"/>
        <v>26</v>
      </c>
      <c r="BD6" s="26"/>
      <c r="BE6" s="27"/>
      <c r="BF6" s="27" t="str">
        <f t="shared" si="3"/>
        <v>-</v>
      </c>
      <c r="BG6" s="27"/>
      <c r="BH6" s="27"/>
      <c r="BI6" s="27"/>
      <c r="BJ6" s="27"/>
      <c r="BK6" s="28">
        <f t="shared" si="11"/>
        <v>26</v>
      </c>
      <c r="BL6" s="94"/>
      <c r="BO6" s="91">
        <f t="shared" si="12"/>
        <v>5</v>
      </c>
      <c r="BP6" t="s">
        <v>428</v>
      </c>
      <c r="BQ6" s="88">
        <f t="shared" si="4"/>
        <v>94.4</v>
      </c>
      <c r="BR6" s="15" t="s">
        <v>438</v>
      </c>
      <c r="BS6" s="95">
        <f>ROUND((BQ6-72)*0.8*0.8,0)</f>
        <v>14</v>
      </c>
      <c r="BT6" t="s">
        <v>442</v>
      </c>
    </row>
    <row r="7" spans="1:72" ht="21">
      <c r="A7" s="15">
        <v>4</v>
      </c>
      <c r="B7" s="3" t="s">
        <v>14</v>
      </c>
      <c r="C7" s="3" t="s">
        <v>15</v>
      </c>
      <c r="D7" s="4" t="s">
        <v>358</v>
      </c>
      <c r="E7" s="5" t="s">
        <v>174</v>
      </c>
      <c r="F7" s="5"/>
      <c r="H7" s="42"/>
      <c r="I7" s="43"/>
      <c r="J7" s="43"/>
      <c r="K7" s="43"/>
      <c r="L7" s="43"/>
      <c r="M7" s="43"/>
      <c r="N7" s="43"/>
      <c r="O7" s="44">
        <f t="shared" si="5"/>
        <v>0</v>
      </c>
      <c r="P7" s="26"/>
      <c r="Q7" s="27"/>
      <c r="R7" s="27" t="str">
        <f>IF(P7="","-",IFERROR(P7-Q7,"-"))</f>
        <v>-</v>
      </c>
      <c r="S7" s="27"/>
      <c r="T7" s="27"/>
      <c r="U7" s="27"/>
      <c r="V7" s="27"/>
      <c r="W7" s="28">
        <f t="shared" si="6"/>
        <v>0</v>
      </c>
      <c r="X7" s="26"/>
      <c r="Y7" s="27"/>
      <c r="Z7" s="27" t="str">
        <f t="shared" si="0"/>
        <v>-</v>
      </c>
      <c r="AA7" s="27"/>
      <c r="AB7" s="27"/>
      <c r="AC7" s="27"/>
      <c r="AD7" s="27"/>
      <c r="AE7" s="28">
        <f t="shared" si="7"/>
        <v>0</v>
      </c>
      <c r="AF7" s="26"/>
      <c r="AG7" s="27"/>
      <c r="AH7" s="27" t="str">
        <f>IF(AF7="","-",IFERROR(AF7-AG7,"-"))</f>
        <v>-</v>
      </c>
      <c r="AI7" s="27"/>
      <c r="AJ7" s="27"/>
      <c r="AK7" s="27"/>
      <c r="AL7" s="27"/>
      <c r="AM7" s="28">
        <f t="shared" si="8"/>
        <v>0</v>
      </c>
      <c r="AN7" s="26">
        <v>104</v>
      </c>
      <c r="AO7" s="27">
        <v>27</v>
      </c>
      <c r="AP7" s="27">
        <f t="shared" si="1"/>
        <v>77</v>
      </c>
      <c r="AQ7" s="27"/>
      <c r="AR7" s="27"/>
      <c r="AS7" s="27"/>
      <c r="AT7" s="27">
        <v>1</v>
      </c>
      <c r="AU7" s="28">
        <f t="shared" si="9"/>
        <v>1</v>
      </c>
      <c r="AV7" s="26">
        <v>113</v>
      </c>
      <c r="AW7" s="27">
        <v>27</v>
      </c>
      <c r="AX7" s="27">
        <f t="shared" si="2"/>
        <v>86</v>
      </c>
      <c r="AY7" s="27"/>
      <c r="AZ7" s="27"/>
      <c r="BA7" s="27"/>
      <c r="BB7" s="27">
        <v>1</v>
      </c>
      <c r="BC7" s="28">
        <f t="shared" si="10"/>
        <v>2</v>
      </c>
      <c r="BD7" s="26"/>
      <c r="BE7" s="27"/>
      <c r="BF7" s="27" t="str">
        <f t="shared" si="3"/>
        <v>-</v>
      </c>
      <c r="BG7" s="27"/>
      <c r="BH7" s="27"/>
      <c r="BI7" s="27"/>
      <c r="BJ7" s="27"/>
      <c r="BK7" s="28">
        <f t="shared" si="11"/>
        <v>2</v>
      </c>
      <c r="BL7" s="94"/>
      <c r="BO7" s="91">
        <f t="shared" si="12"/>
        <v>2</v>
      </c>
      <c r="BQ7" s="88">
        <f t="shared" si="4"/>
        <v>108.5</v>
      </c>
      <c r="BR7" s="15" t="s">
        <v>438</v>
      </c>
      <c r="BS7" s="95">
        <f t="shared" si="13"/>
        <v>29</v>
      </c>
    </row>
    <row r="8" spans="1:72" ht="21">
      <c r="A8" s="15">
        <v>5</v>
      </c>
      <c r="B8" s="3" t="s">
        <v>16</v>
      </c>
      <c r="C8" s="3" t="s">
        <v>17</v>
      </c>
      <c r="D8" s="4" t="s">
        <v>18</v>
      </c>
      <c r="E8" s="10" t="s">
        <v>174</v>
      </c>
      <c r="F8" s="10"/>
      <c r="H8" s="42"/>
      <c r="I8" s="43"/>
      <c r="J8" s="43"/>
      <c r="K8" s="43"/>
      <c r="L8" s="43"/>
      <c r="M8" s="43"/>
      <c r="N8" s="43"/>
      <c r="O8" s="44">
        <f t="shared" si="5"/>
        <v>0</v>
      </c>
      <c r="P8" s="26">
        <v>101</v>
      </c>
      <c r="Q8" s="27">
        <v>27</v>
      </c>
      <c r="R8" s="27">
        <f t="shared" ref="R8:R71" si="14">IF(P8="","-",IFERROR(P8-Q8,"-"))</f>
        <v>74</v>
      </c>
      <c r="S8" s="27"/>
      <c r="T8" s="27"/>
      <c r="U8" s="27"/>
      <c r="V8" s="27">
        <v>2</v>
      </c>
      <c r="W8" s="28">
        <f t="shared" si="6"/>
        <v>2</v>
      </c>
      <c r="X8" s="26">
        <v>114</v>
      </c>
      <c r="Y8" s="27">
        <v>27</v>
      </c>
      <c r="Z8" s="27">
        <f t="shared" si="0"/>
        <v>87</v>
      </c>
      <c r="AA8" s="27"/>
      <c r="AB8" s="27" t="s">
        <v>281</v>
      </c>
      <c r="AC8" s="27"/>
      <c r="AD8" s="27">
        <v>1</v>
      </c>
      <c r="AE8" s="28">
        <f t="shared" si="7"/>
        <v>3</v>
      </c>
      <c r="AF8" s="26">
        <v>108</v>
      </c>
      <c r="AG8" s="27">
        <v>27</v>
      </c>
      <c r="AH8" s="27">
        <f>IF(AF8="","-",IFERROR(AF8-AG8,"-"))</f>
        <v>81</v>
      </c>
      <c r="AI8" s="27"/>
      <c r="AJ8" s="27"/>
      <c r="AK8" s="27"/>
      <c r="AL8" s="27">
        <v>1</v>
      </c>
      <c r="AM8" s="28">
        <f t="shared" si="8"/>
        <v>4</v>
      </c>
      <c r="AN8" s="26">
        <v>98</v>
      </c>
      <c r="AO8" s="27">
        <v>27</v>
      </c>
      <c r="AP8" s="27">
        <f t="shared" si="1"/>
        <v>71</v>
      </c>
      <c r="AQ8" s="27" t="s">
        <v>362</v>
      </c>
      <c r="AR8" s="27"/>
      <c r="AS8" s="27"/>
      <c r="AT8" s="27">
        <v>11</v>
      </c>
      <c r="AU8" s="28">
        <f t="shared" si="9"/>
        <v>15</v>
      </c>
      <c r="AV8" s="26">
        <v>98</v>
      </c>
      <c r="AW8" s="27">
        <v>27</v>
      </c>
      <c r="AX8" s="27">
        <f t="shared" si="2"/>
        <v>71</v>
      </c>
      <c r="AY8" s="27"/>
      <c r="AZ8" s="27"/>
      <c r="BA8" s="27"/>
      <c r="BB8" s="27">
        <v>12</v>
      </c>
      <c r="BC8" s="28">
        <f t="shared" si="10"/>
        <v>27</v>
      </c>
      <c r="BD8" s="26">
        <v>110</v>
      </c>
      <c r="BE8" s="27">
        <v>27</v>
      </c>
      <c r="BF8" s="27">
        <f t="shared" si="3"/>
        <v>83</v>
      </c>
      <c r="BG8" s="27"/>
      <c r="BH8" s="27"/>
      <c r="BI8" s="27"/>
      <c r="BJ8" s="27">
        <v>1</v>
      </c>
      <c r="BK8" s="28">
        <f t="shared" si="11"/>
        <v>28</v>
      </c>
      <c r="BL8" s="94"/>
      <c r="BN8" t="s">
        <v>423</v>
      </c>
      <c r="BO8" s="91">
        <f t="shared" si="12"/>
        <v>6</v>
      </c>
      <c r="BQ8" s="88">
        <f t="shared" si="4"/>
        <v>104.83333333333333</v>
      </c>
      <c r="BR8" s="15" t="s">
        <v>438</v>
      </c>
      <c r="BS8" s="95">
        <f t="shared" si="13"/>
        <v>26</v>
      </c>
    </row>
    <row r="9" spans="1:72" ht="21">
      <c r="A9" s="15">
        <v>6</v>
      </c>
      <c r="B9" s="3" t="s">
        <v>19</v>
      </c>
      <c r="C9" s="3" t="s">
        <v>5</v>
      </c>
      <c r="D9" s="4" t="s">
        <v>20</v>
      </c>
      <c r="E9" s="5" t="s">
        <v>175</v>
      </c>
      <c r="F9" s="5"/>
      <c r="H9" s="42"/>
      <c r="I9" s="43"/>
      <c r="J9" s="43"/>
      <c r="K9" s="43"/>
      <c r="L9" s="43"/>
      <c r="M9" s="43"/>
      <c r="N9" s="43"/>
      <c r="O9" s="44">
        <f t="shared" si="5"/>
        <v>0</v>
      </c>
      <c r="P9" s="26">
        <v>86</v>
      </c>
      <c r="Q9" s="27">
        <v>14</v>
      </c>
      <c r="R9" s="27">
        <f t="shared" si="14"/>
        <v>72</v>
      </c>
      <c r="S9" s="27" t="s">
        <v>239</v>
      </c>
      <c r="T9" s="27"/>
      <c r="U9" s="27"/>
      <c r="V9" s="27">
        <v>4</v>
      </c>
      <c r="W9" s="28">
        <f t="shared" si="6"/>
        <v>4</v>
      </c>
      <c r="X9" s="26"/>
      <c r="Y9" s="27"/>
      <c r="Z9" s="27" t="str">
        <f t="shared" si="0"/>
        <v>-</v>
      </c>
      <c r="AA9" s="27"/>
      <c r="AB9" s="27"/>
      <c r="AC9" s="27"/>
      <c r="AD9" s="27"/>
      <c r="AE9" s="28">
        <f t="shared" si="7"/>
        <v>4</v>
      </c>
      <c r="AF9" s="26"/>
      <c r="AG9" s="27"/>
      <c r="AH9" s="27" t="str">
        <f t="shared" ref="AH9:AH72" si="15">IF(AF9="","-",IFERROR(AF9-AG9,"-"))</f>
        <v>-</v>
      </c>
      <c r="AI9" s="27"/>
      <c r="AJ9" s="27"/>
      <c r="AK9" s="27"/>
      <c r="AL9" s="27"/>
      <c r="AM9" s="28">
        <f t="shared" si="8"/>
        <v>4</v>
      </c>
      <c r="AN9" s="26"/>
      <c r="AO9" s="27"/>
      <c r="AP9" s="27" t="str">
        <f t="shared" si="1"/>
        <v>-</v>
      </c>
      <c r="AQ9" s="27"/>
      <c r="AR9" s="27"/>
      <c r="AS9" s="27"/>
      <c r="AT9" s="27"/>
      <c r="AU9" s="28">
        <f t="shared" si="9"/>
        <v>4</v>
      </c>
      <c r="AV9" s="26">
        <v>89</v>
      </c>
      <c r="AW9" s="27">
        <v>14</v>
      </c>
      <c r="AX9" s="27">
        <f t="shared" si="2"/>
        <v>75</v>
      </c>
      <c r="AY9" s="27"/>
      <c r="AZ9" s="27"/>
      <c r="BA9" s="27" t="s">
        <v>390</v>
      </c>
      <c r="BB9" s="27">
        <v>8</v>
      </c>
      <c r="BC9" s="28">
        <f t="shared" si="10"/>
        <v>12</v>
      </c>
      <c r="BD9" s="26"/>
      <c r="BE9" s="27"/>
      <c r="BF9" s="27" t="str">
        <f t="shared" si="3"/>
        <v>-</v>
      </c>
      <c r="BG9" s="27"/>
      <c r="BH9" s="27"/>
      <c r="BI9" s="27"/>
      <c r="BJ9" s="27"/>
      <c r="BK9" s="28">
        <f t="shared" si="11"/>
        <v>12</v>
      </c>
      <c r="BL9" s="94"/>
      <c r="BO9" s="91">
        <f t="shared" si="12"/>
        <v>2</v>
      </c>
      <c r="BQ9" s="88">
        <f t="shared" si="4"/>
        <v>87.5</v>
      </c>
      <c r="BR9" s="15" t="s">
        <v>438</v>
      </c>
      <c r="BS9" s="95">
        <f t="shared" si="13"/>
        <v>12</v>
      </c>
    </row>
    <row r="10" spans="1:72" ht="21">
      <c r="A10" s="15">
        <v>7</v>
      </c>
      <c r="B10" s="6" t="s">
        <v>22</v>
      </c>
      <c r="C10" s="6" t="s">
        <v>23</v>
      </c>
      <c r="D10" s="6" t="s">
        <v>24</v>
      </c>
      <c r="E10" s="9">
        <v>6</v>
      </c>
      <c r="F10" s="9">
        <v>5</v>
      </c>
      <c r="H10" s="42"/>
      <c r="I10" s="43"/>
      <c r="J10" s="43"/>
      <c r="K10" s="43"/>
      <c r="L10" s="43"/>
      <c r="M10" s="43"/>
      <c r="N10" s="43"/>
      <c r="O10" s="44">
        <f t="shared" si="5"/>
        <v>0</v>
      </c>
      <c r="P10" s="26">
        <v>82</v>
      </c>
      <c r="Q10" s="27">
        <v>6</v>
      </c>
      <c r="R10" s="27">
        <f t="shared" si="14"/>
        <v>76</v>
      </c>
      <c r="S10" s="27" t="s">
        <v>241</v>
      </c>
      <c r="T10" s="27"/>
      <c r="U10" s="27" t="s">
        <v>242</v>
      </c>
      <c r="V10" s="27">
        <v>1</v>
      </c>
      <c r="W10" s="28">
        <f t="shared" si="6"/>
        <v>1</v>
      </c>
      <c r="X10" s="42">
        <v>79</v>
      </c>
      <c r="Y10" s="43">
        <v>6</v>
      </c>
      <c r="Z10" s="43">
        <f t="shared" si="0"/>
        <v>73</v>
      </c>
      <c r="AA10" s="43" t="s">
        <v>275</v>
      </c>
      <c r="AB10" s="43" t="s">
        <v>276</v>
      </c>
      <c r="AC10" s="43" t="s">
        <v>277</v>
      </c>
      <c r="AD10" s="43">
        <v>12</v>
      </c>
      <c r="AE10" s="44">
        <f t="shared" si="7"/>
        <v>13</v>
      </c>
      <c r="AF10" s="26">
        <v>81</v>
      </c>
      <c r="AG10" s="27">
        <v>6</v>
      </c>
      <c r="AH10" s="27">
        <f t="shared" si="15"/>
        <v>75</v>
      </c>
      <c r="AI10" s="27" t="s">
        <v>303</v>
      </c>
      <c r="AJ10" s="27" t="s">
        <v>304</v>
      </c>
      <c r="AK10" s="27"/>
      <c r="AL10" s="27">
        <v>7</v>
      </c>
      <c r="AM10" s="28">
        <f t="shared" si="8"/>
        <v>20</v>
      </c>
      <c r="AN10" s="26">
        <v>79</v>
      </c>
      <c r="AO10" s="27">
        <v>6</v>
      </c>
      <c r="AP10" s="27">
        <f t="shared" si="1"/>
        <v>73</v>
      </c>
      <c r="AQ10" s="27" t="s">
        <v>361</v>
      </c>
      <c r="AR10" s="27"/>
      <c r="AS10" s="27" t="s">
        <v>364</v>
      </c>
      <c r="AT10" s="27">
        <v>9</v>
      </c>
      <c r="AU10" s="28">
        <f t="shared" si="9"/>
        <v>29</v>
      </c>
      <c r="AV10" s="42">
        <v>76</v>
      </c>
      <c r="AW10" s="60">
        <v>6</v>
      </c>
      <c r="AX10" s="60">
        <f t="shared" si="2"/>
        <v>70</v>
      </c>
      <c r="AY10" s="60" t="s">
        <v>384</v>
      </c>
      <c r="AZ10" s="60" t="s">
        <v>385</v>
      </c>
      <c r="BA10" s="60" t="s">
        <v>386</v>
      </c>
      <c r="BB10" s="60">
        <v>13</v>
      </c>
      <c r="BC10" s="61">
        <f t="shared" si="10"/>
        <v>42</v>
      </c>
      <c r="BD10" s="26">
        <v>84</v>
      </c>
      <c r="BE10" s="27">
        <v>5</v>
      </c>
      <c r="BF10" s="27">
        <f t="shared" si="3"/>
        <v>79</v>
      </c>
      <c r="BG10" s="27" t="s">
        <v>415</v>
      </c>
      <c r="BH10" s="27" t="s">
        <v>416</v>
      </c>
      <c r="BI10" s="27"/>
      <c r="BJ10" s="27">
        <v>4</v>
      </c>
      <c r="BK10" s="28">
        <f t="shared" si="11"/>
        <v>46</v>
      </c>
      <c r="BL10" s="93" t="s">
        <v>448</v>
      </c>
      <c r="BN10" t="s">
        <v>423</v>
      </c>
      <c r="BO10" s="91">
        <f t="shared" si="12"/>
        <v>6</v>
      </c>
      <c r="BQ10" s="88">
        <f t="shared" si="4"/>
        <v>80.166666666666671</v>
      </c>
      <c r="BR10" s="15" t="s">
        <v>438</v>
      </c>
      <c r="BS10" s="95">
        <f t="shared" si="13"/>
        <v>7</v>
      </c>
    </row>
    <row r="11" spans="1:72" ht="21">
      <c r="A11" s="15">
        <v>8</v>
      </c>
      <c r="B11" s="3" t="s">
        <v>22</v>
      </c>
      <c r="C11" s="3" t="s">
        <v>25</v>
      </c>
      <c r="D11" s="4" t="s">
        <v>26</v>
      </c>
      <c r="E11" s="9">
        <v>6</v>
      </c>
      <c r="F11" s="9"/>
      <c r="H11" s="42"/>
      <c r="I11" s="43"/>
      <c r="J11" s="43"/>
      <c r="K11" s="43"/>
      <c r="L11" s="43"/>
      <c r="M11" s="43"/>
      <c r="N11" s="43"/>
      <c r="O11" s="44">
        <f t="shared" si="5"/>
        <v>0</v>
      </c>
      <c r="P11" s="26">
        <v>78</v>
      </c>
      <c r="Q11" s="27">
        <v>6</v>
      </c>
      <c r="R11" s="27">
        <f t="shared" si="14"/>
        <v>72</v>
      </c>
      <c r="S11" s="27" t="s">
        <v>238</v>
      </c>
      <c r="T11" s="27"/>
      <c r="U11" s="27"/>
      <c r="V11" s="27">
        <v>5</v>
      </c>
      <c r="W11" s="28">
        <f t="shared" si="6"/>
        <v>5</v>
      </c>
      <c r="X11" s="26">
        <v>88</v>
      </c>
      <c r="Y11" s="27">
        <v>6</v>
      </c>
      <c r="Z11" s="27">
        <f t="shared" si="0"/>
        <v>82</v>
      </c>
      <c r="AA11" s="27" t="s">
        <v>272</v>
      </c>
      <c r="AB11" s="27"/>
      <c r="AC11" s="27"/>
      <c r="AD11" s="27">
        <v>1</v>
      </c>
      <c r="AE11" s="28">
        <f t="shared" si="7"/>
        <v>6</v>
      </c>
      <c r="AF11" s="26">
        <v>86</v>
      </c>
      <c r="AG11" s="27">
        <v>6</v>
      </c>
      <c r="AH11" s="27">
        <f t="shared" si="15"/>
        <v>80</v>
      </c>
      <c r="AI11" s="27" t="s">
        <v>312</v>
      </c>
      <c r="AJ11" s="27"/>
      <c r="AK11" s="27"/>
      <c r="AL11" s="27">
        <v>1</v>
      </c>
      <c r="AM11" s="28">
        <f t="shared" si="8"/>
        <v>7</v>
      </c>
      <c r="AN11" s="42">
        <v>79</v>
      </c>
      <c r="AO11" s="43">
        <v>6</v>
      </c>
      <c r="AP11" s="43">
        <f t="shared" si="1"/>
        <v>73</v>
      </c>
      <c r="AQ11" s="43"/>
      <c r="AR11" s="43"/>
      <c r="AS11" s="43" t="s">
        <v>363</v>
      </c>
      <c r="AT11" s="43">
        <v>10</v>
      </c>
      <c r="AU11" s="44">
        <f t="shared" si="9"/>
        <v>17</v>
      </c>
      <c r="AV11" s="26">
        <v>86</v>
      </c>
      <c r="AW11" s="27">
        <v>6</v>
      </c>
      <c r="AX11" s="27">
        <f t="shared" si="2"/>
        <v>80</v>
      </c>
      <c r="AY11" s="27" t="s">
        <v>383</v>
      </c>
      <c r="AZ11" s="27"/>
      <c r="BA11" s="27"/>
      <c r="BB11" s="27">
        <v>1</v>
      </c>
      <c r="BC11" s="28">
        <f t="shared" si="10"/>
        <v>18</v>
      </c>
      <c r="BD11" s="26">
        <v>83</v>
      </c>
      <c r="BE11" s="27">
        <v>6</v>
      </c>
      <c r="BF11" s="27">
        <f t="shared" si="3"/>
        <v>77</v>
      </c>
      <c r="BG11" s="27"/>
      <c r="BH11" s="27"/>
      <c r="BI11" s="27" t="s">
        <v>413</v>
      </c>
      <c r="BJ11" s="27">
        <v>7</v>
      </c>
      <c r="BK11" s="28">
        <f t="shared" si="11"/>
        <v>25</v>
      </c>
      <c r="BL11" s="94"/>
      <c r="BN11" t="s">
        <v>423</v>
      </c>
      <c r="BO11" s="91">
        <f t="shared" si="12"/>
        <v>6</v>
      </c>
      <c r="BQ11" s="88">
        <f t="shared" si="4"/>
        <v>83.333333333333329</v>
      </c>
      <c r="BR11" s="15" t="s">
        <v>438</v>
      </c>
      <c r="BS11" s="95">
        <f t="shared" si="13"/>
        <v>9</v>
      </c>
    </row>
    <row r="12" spans="1:72" ht="21">
      <c r="A12" s="15">
        <v>9</v>
      </c>
      <c r="B12" s="3" t="s">
        <v>27</v>
      </c>
      <c r="C12" s="3" t="s">
        <v>28</v>
      </c>
      <c r="D12" s="4" t="s">
        <v>29</v>
      </c>
      <c r="E12" s="10" t="s">
        <v>176</v>
      </c>
      <c r="F12" s="10"/>
      <c r="H12" s="42"/>
      <c r="I12" s="43"/>
      <c r="J12" s="43"/>
      <c r="K12" s="43"/>
      <c r="L12" s="43"/>
      <c r="M12" s="43"/>
      <c r="N12" s="43"/>
      <c r="O12" s="44">
        <f t="shared" si="5"/>
        <v>0</v>
      </c>
      <c r="P12" s="26"/>
      <c r="Q12" s="27"/>
      <c r="R12" s="27" t="str">
        <f t="shared" si="14"/>
        <v>-</v>
      </c>
      <c r="S12" s="27"/>
      <c r="T12" s="27"/>
      <c r="U12" s="27"/>
      <c r="V12" s="27"/>
      <c r="W12" s="28">
        <f t="shared" si="6"/>
        <v>0</v>
      </c>
      <c r="X12" s="26"/>
      <c r="Y12" s="27"/>
      <c r="Z12" s="27" t="str">
        <f t="shared" si="0"/>
        <v>-</v>
      </c>
      <c r="AA12" s="27"/>
      <c r="AB12" s="27"/>
      <c r="AC12" s="27"/>
      <c r="AD12" s="27"/>
      <c r="AE12" s="28">
        <f t="shared" si="7"/>
        <v>0</v>
      </c>
      <c r="AF12" s="26">
        <v>109</v>
      </c>
      <c r="AG12" s="27">
        <v>30</v>
      </c>
      <c r="AH12" s="27">
        <f t="shared" si="15"/>
        <v>79</v>
      </c>
      <c r="AI12" s="27" t="s">
        <v>302</v>
      </c>
      <c r="AJ12" s="27"/>
      <c r="AK12" s="27"/>
      <c r="AL12" s="27">
        <v>1</v>
      </c>
      <c r="AM12" s="28">
        <f t="shared" si="8"/>
        <v>1</v>
      </c>
      <c r="AN12" s="26">
        <v>110</v>
      </c>
      <c r="AO12" s="27">
        <v>30</v>
      </c>
      <c r="AP12" s="27">
        <f t="shared" si="1"/>
        <v>80</v>
      </c>
      <c r="AQ12" s="27"/>
      <c r="AR12" s="27"/>
      <c r="AS12" s="27"/>
      <c r="AT12" s="27">
        <v>1</v>
      </c>
      <c r="AU12" s="28">
        <f t="shared" si="9"/>
        <v>2</v>
      </c>
      <c r="AV12" s="26"/>
      <c r="AW12" s="27"/>
      <c r="AX12" s="27" t="str">
        <f t="shared" si="2"/>
        <v>-</v>
      </c>
      <c r="AY12" s="27"/>
      <c r="AZ12" s="27"/>
      <c r="BA12" s="27"/>
      <c r="BB12" s="27"/>
      <c r="BC12" s="28">
        <f t="shared" si="10"/>
        <v>2</v>
      </c>
      <c r="BD12" s="26"/>
      <c r="BE12" s="27"/>
      <c r="BF12" s="27" t="str">
        <f t="shared" si="3"/>
        <v>-</v>
      </c>
      <c r="BG12" s="27"/>
      <c r="BH12" s="27"/>
      <c r="BI12" s="27"/>
      <c r="BJ12" s="27"/>
      <c r="BK12" s="28">
        <f t="shared" si="11"/>
        <v>2</v>
      </c>
      <c r="BL12" s="94"/>
      <c r="BO12" s="91">
        <f t="shared" si="12"/>
        <v>2</v>
      </c>
      <c r="BQ12" s="88">
        <f t="shared" si="4"/>
        <v>109.5</v>
      </c>
      <c r="BR12" s="15" t="s">
        <v>438</v>
      </c>
      <c r="BS12" s="95">
        <f t="shared" si="13"/>
        <v>30</v>
      </c>
    </row>
    <row r="13" spans="1:72" ht="21">
      <c r="A13" s="15">
        <v>10</v>
      </c>
      <c r="B13" s="3" t="s">
        <v>30</v>
      </c>
      <c r="C13" s="3" t="s">
        <v>31</v>
      </c>
      <c r="D13" s="3" t="s">
        <v>177</v>
      </c>
      <c r="E13" s="10" t="s">
        <v>178</v>
      </c>
      <c r="F13" s="10"/>
      <c r="H13" s="42"/>
      <c r="I13" s="43"/>
      <c r="J13" s="43"/>
      <c r="K13" s="43"/>
      <c r="L13" s="43"/>
      <c r="M13" s="43"/>
      <c r="N13" s="43"/>
      <c r="O13" s="44">
        <f t="shared" si="5"/>
        <v>0</v>
      </c>
      <c r="P13" s="26">
        <v>86</v>
      </c>
      <c r="Q13" s="27">
        <v>15</v>
      </c>
      <c r="R13" s="27">
        <f t="shared" si="14"/>
        <v>71</v>
      </c>
      <c r="S13" s="27"/>
      <c r="T13" s="27"/>
      <c r="U13" s="27"/>
      <c r="V13" s="27">
        <v>7</v>
      </c>
      <c r="W13" s="28">
        <f t="shared" si="6"/>
        <v>7</v>
      </c>
      <c r="X13" s="26"/>
      <c r="Y13" s="27"/>
      <c r="Z13" s="27" t="str">
        <f t="shared" si="0"/>
        <v>-</v>
      </c>
      <c r="AA13" s="27"/>
      <c r="AB13" s="27"/>
      <c r="AC13" s="27"/>
      <c r="AD13" s="27"/>
      <c r="AE13" s="28">
        <f t="shared" si="7"/>
        <v>7</v>
      </c>
      <c r="AF13" s="26"/>
      <c r="AG13" s="27"/>
      <c r="AH13" s="27" t="str">
        <f t="shared" si="15"/>
        <v>-</v>
      </c>
      <c r="AI13" s="27"/>
      <c r="AJ13" s="27"/>
      <c r="AK13" s="27"/>
      <c r="AL13" s="27"/>
      <c r="AM13" s="28">
        <f t="shared" si="8"/>
        <v>7</v>
      </c>
      <c r="AN13" s="26">
        <v>90</v>
      </c>
      <c r="AO13" s="27">
        <v>15</v>
      </c>
      <c r="AP13" s="27">
        <f t="shared" si="1"/>
        <v>75</v>
      </c>
      <c r="AQ13" s="27"/>
      <c r="AR13" s="27"/>
      <c r="AS13" s="27"/>
      <c r="AT13" s="27">
        <v>6</v>
      </c>
      <c r="AU13" s="28">
        <f t="shared" si="9"/>
        <v>13</v>
      </c>
      <c r="AV13" s="26">
        <v>100</v>
      </c>
      <c r="AW13" s="27">
        <v>15</v>
      </c>
      <c r="AX13" s="27">
        <f t="shared" si="2"/>
        <v>85</v>
      </c>
      <c r="AY13" s="27" t="s">
        <v>395</v>
      </c>
      <c r="AZ13" s="27"/>
      <c r="BA13" s="27"/>
      <c r="BB13" s="27">
        <v>1</v>
      </c>
      <c r="BC13" s="28">
        <f t="shared" si="10"/>
        <v>14</v>
      </c>
      <c r="BD13" s="26">
        <v>93</v>
      </c>
      <c r="BE13" s="27">
        <v>15</v>
      </c>
      <c r="BF13" s="27">
        <f t="shared" si="3"/>
        <v>78</v>
      </c>
      <c r="BG13" s="27"/>
      <c r="BH13" s="27"/>
      <c r="BI13" s="27"/>
      <c r="BJ13" s="27">
        <v>5</v>
      </c>
      <c r="BK13" s="28">
        <f t="shared" si="11"/>
        <v>19</v>
      </c>
      <c r="BL13" s="94"/>
      <c r="BO13" s="91">
        <f t="shared" si="12"/>
        <v>4</v>
      </c>
      <c r="BQ13" s="88">
        <f t="shared" si="4"/>
        <v>92.25</v>
      </c>
      <c r="BR13" s="15" t="s">
        <v>438</v>
      </c>
      <c r="BS13" s="95">
        <f t="shared" si="13"/>
        <v>16</v>
      </c>
    </row>
    <row r="14" spans="1:72" ht="21">
      <c r="A14" s="15">
        <v>11</v>
      </c>
      <c r="B14" s="3" t="s">
        <v>32</v>
      </c>
      <c r="C14" s="3" t="s">
        <v>33</v>
      </c>
      <c r="D14" s="3" t="s">
        <v>34</v>
      </c>
      <c r="E14" s="10" t="s">
        <v>175</v>
      </c>
      <c r="F14" s="10"/>
      <c r="H14" s="42"/>
      <c r="I14" s="43"/>
      <c r="J14" s="43"/>
      <c r="K14" s="43"/>
      <c r="L14" s="43"/>
      <c r="M14" s="43"/>
      <c r="N14" s="43"/>
      <c r="O14" s="44">
        <f t="shared" si="5"/>
        <v>0</v>
      </c>
      <c r="P14" s="26"/>
      <c r="Q14" s="27"/>
      <c r="R14" s="27" t="str">
        <f t="shared" si="14"/>
        <v>-</v>
      </c>
      <c r="S14" s="27"/>
      <c r="T14" s="27"/>
      <c r="U14" s="27"/>
      <c r="V14" s="27"/>
      <c r="W14" s="28">
        <f t="shared" si="6"/>
        <v>0</v>
      </c>
      <c r="X14" s="26"/>
      <c r="Y14" s="27"/>
      <c r="Z14" s="27" t="str">
        <f t="shared" si="0"/>
        <v>-</v>
      </c>
      <c r="AA14" s="27"/>
      <c r="AB14" s="27"/>
      <c r="AC14" s="27"/>
      <c r="AD14" s="27"/>
      <c r="AE14" s="28">
        <f t="shared" si="7"/>
        <v>0</v>
      </c>
      <c r="AF14" s="26"/>
      <c r="AG14" s="27"/>
      <c r="AH14" s="27" t="str">
        <f t="shared" si="15"/>
        <v>-</v>
      </c>
      <c r="AI14" s="27"/>
      <c r="AJ14" s="27"/>
      <c r="AK14" s="27"/>
      <c r="AL14" s="27"/>
      <c r="AM14" s="28">
        <f t="shared" si="8"/>
        <v>0</v>
      </c>
      <c r="AN14" s="26"/>
      <c r="AO14" s="27"/>
      <c r="AP14" s="27" t="str">
        <f t="shared" si="1"/>
        <v>-</v>
      </c>
      <c r="AQ14" s="27"/>
      <c r="AR14" s="27"/>
      <c r="AS14" s="27"/>
      <c r="AT14" s="27"/>
      <c r="AU14" s="28">
        <f t="shared" si="9"/>
        <v>0</v>
      </c>
      <c r="AV14" s="26"/>
      <c r="AW14" s="27"/>
      <c r="AX14" s="27" t="str">
        <f t="shared" si="2"/>
        <v>-</v>
      </c>
      <c r="AY14" s="27"/>
      <c r="AZ14" s="27"/>
      <c r="BA14" s="27"/>
      <c r="BB14" s="27"/>
      <c r="BC14" s="28">
        <f t="shared" si="10"/>
        <v>0</v>
      </c>
      <c r="BD14" s="26"/>
      <c r="BE14" s="27"/>
      <c r="BF14" s="27" t="str">
        <f t="shared" si="3"/>
        <v>-</v>
      </c>
      <c r="BG14" s="27"/>
      <c r="BH14" s="27"/>
      <c r="BI14" s="27"/>
      <c r="BJ14" s="27"/>
      <c r="BK14" s="28">
        <f t="shared" si="11"/>
        <v>0</v>
      </c>
      <c r="BL14" s="94"/>
      <c r="BO14" s="91">
        <f t="shared" si="12"/>
        <v>0</v>
      </c>
      <c r="BQ14" s="88" t="str">
        <f>IFERROR(AVERAGE(P14,X14,AF14,AN14,AV14,BD14),"-")</f>
        <v>-</v>
      </c>
      <c r="BR14" s="15" t="s">
        <v>438</v>
      </c>
      <c r="BS14" s="95">
        <v>14</v>
      </c>
      <c r="BT14" t="s">
        <v>443</v>
      </c>
    </row>
    <row r="15" spans="1:72" ht="21">
      <c r="A15" s="15">
        <v>12</v>
      </c>
      <c r="B15" s="3" t="s">
        <v>35</v>
      </c>
      <c r="C15" s="3" t="s">
        <v>36</v>
      </c>
      <c r="D15" s="3" t="s">
        <v>37</v>
      </c>
      <c r="E15" s="10" t="s">
        <v>254</v>
      </c>
      <c r="F15" s="10"/>
      <c r="H15" s="42"/>
      <c r="I15" s="43"/>
      <c r="J15" s="43"/>
      <c r="K15" s="43"/>
      <c r="L15" s="43"/>
      <c r="M15" s="43"/>
      <c r="N15" s="43"/>
      <c r="O15" s="44">
        <f t="shared" si="5"/>
        <v>0</v>
      </c>
      <c r="P15" s="26"/>
      <c r="Q15" s="27"/>
      <c r="R15" s="27" t="str">
        <f t="shared" si="14"/>
        <v>-</v>
      </c>
      <c r="S15" s="27"/>
      <c r="T15" s="27"/>
      <c r="U15" s="27"/>
      <c r="V15" s="27"/>
      <c r="W15" s="28">
        <f t="shared" si="6"/>
        <v>0</v>
      </c>
      <c r="X15" s="26">
        <v>89</v>
      </c>
      <c r="Y15" s="27">
        <v>11</v>
      </c>
      <c r="Z15" s="27">
        <f t="shared" si="0"/>
        <v>78</v>
      </c>
      <c r="AA15" s="27" t="s">
        <v>278</v>
      </c>
      <c r="AB15" s="27"/>
      <c r="AC15" s="27"/>
      <c r="AD15" s="27">
        <v>7</v>
      </c>
      <c r="AE15" s="28">
        <f t="shared" si="7"/>
        <v>7</v>
      </c>
      <c r="AF15" s="26">
        <v>86</v>
      </c>
      <c r="AG15" s="27">
        <v>11</v>
      </c>
      <c r="AH15" s="27">
        <f t="shared" si="15"/>
        <v>75</v>
      </c>
      <c r="AI15" s="27" t="s">
        <v>309</v>
      </c>
      <c r="AJ15" s="27"/>
      <c r="AK15" s="27"/>
      <c r="AL15" s="27">
        <v>6</v>
      </c>
      <c r="AM15" s="28">
        <f t="shared" si="8"/>
        <v>13</v>
      </c>
      <c r="AN15" s="26">
        <v>85</v>
      </c>
      <c r="AO15" s="27">
        <v>11</v>
      </c>
      <c r="AP15" s="27">
        <f t="shared" si="1"/>
        <v>74</v>
      </c>
      <c r="AQ15" s="27" t="s">
        <v>366</v>
      </c>
      <c r="AR15" s="27" t="s">
        <v>366</v>
      </c>
      <c r="AS15" s="27"/>
      <c r="AT15" s="27">
        <v>7</v>
      </c>
      <c r="AU15" s="28">
        <f t="shared" si="9"/>
        <v>20</v>
      </c>
      <c r="AV15" s="26">
        <v>90</v>
      </c>
      <c r="AW15" s="27">
        <v>11</v>
      </c>
      <c r="AX15" s="27">
        <f t="shared" si="2"/>
        <v>79</v>
      </c>
      <c r="AY15" s="27"/>
      <c r="AZ15" s="27"/>
      <c r="BA15" s="27"/>
      <c r="BB15" s="27">
        <v>2</v>
      </c>
      <c r="BC15" s="28">
        <f t="shared" si="10"/>
        <v>22</v>
      </c>
      <c r="BD15" s="26">
        <v>88</v>
      </c>
      <c r="BE15" s="27">
        <v>11</v>
      </c>
      <c r="BF15" s="27">
        <f t="shared" si="3"/>
        <v>77</v>
      </c>
      <c r="BG15" s="27"/>
      <c r="BH15" s="27" t="s">
        <v>414</v>
      </c>
      <c r="BI15" s="27"/>
      <c r="BJ15" s="27">
        <v>6</v>
      </c>
      <c r="BK15" s="28">
        <f t="shared" si="11"/>
        <v>28</v>
      </c>
      <c r="BL15" s="94"/>
      <c r="BO15" s="91">
        <f t="shared" si="12"/>
        <v>5</v>
      </c>
      <c r="BQ15" s="88">
        <f t="shared" ref="BQ15:BQ67" si="16">IFERROR(AVERAGE(P15,X15,AF15,AN15,AV15,BD15),"-")</f>
        <v>87.6</v>
      </c>
      <c r="BR15" s="15" t="s">
        <v>436</v>
      </c>
      <c r="BS15" s="95">
        <f t="shared" si="13"/>
        <v>12</v>
      </c>
    </row>
    <row r="16" spans="1:72" ht="21">
      <c r="A16" s="15">
        <v>13</v>
      </c>
      <c r="B16" s="3" t="s">
        <v>38</v>
      </c>
      <c r="C16" s="3" t="s">
        <v>39</v>
      </c>
      <c r="D16" s="3" t="s">
        <v>6</v>
      </c>
      <c r="E16" s="5" t="s">
        <v>40</v>
      </c>
      <c r="F16" s="5" t="s">
        <v>319</v>
      </c>
      <c r="H16" s="42"/>
      <c r="I16" s="43"/>
      <c r="J16" s="43"/>
      <c r="K16" s="43"/>
      <c r="L16" s="43"/>
      <c r="M16" s="43"/>
      <c r="N16" s="43"/>
      <c r="O16" s="44">
        <f t="shared" si="5"/>
        <v>0</v>
      </c>
      <c r="P16" s="26"/>
      <c r="Q16" s="27"/>
      <c r="R16" s="27" t="str">
        <f t="shared" si="14"/>
        <v>-</v>
      </c>
      <c r="S16" s="27"/>
      <c r="T16" s="27"/>
      <c r="U16" s="27"/>
      <c r="V16" s="27"/>
      <c r="W16" s="28">
        <f t="shared" si="6"/>
        <v>0</v>
      </c>
      <c r="X16" s="26"/>
      <c r="Y16" s="27"/>
      <c r="Z16" s="27" t="str">
        <f t="shared" si="0"/>
        <v>-</v>
      </c>
      <c r="AA16" s="27"/>
      <c r="AB16" s="27"/>
      <c r="AC16" s="27"/>
      <c r="AD16" s="27"/>
      <c r="AE16" s="28">
        <f t="shared" si="7"/>
        <v>0</v>
      </c>
      <c r="AF16" s="42">
        <v>80</v>
      </c>
      <c r="AG16" s="57">
        <v>12</v>
      </c>
      <c r="AH16" s="57">
        <f t="shared" si="15"/>
        <v>68</v>
      </c>
      <c r="AI16" s="57" t="s">
        <v>305</v>
      </c>
      <c r="AJ16" s="57"/>
      <c r="AK16" s="57"/>
      <c r="AL16" s="57">
        <v>15</v>
      </c>
      <c r="AM16" s="58">
        <f t="shared" si="8"/>
        <v>15</v>
      </c>
      <c r="AN16" s="26">
        <v>89</v>
      </c>
      <c r="AO16" s="27">
        <v>8</v>
      </c>
      <c r="AP16" s="27">
        <f t="shared" si="1"/>
        <v>81</v>
      </c>
      <c r="AQ16" s="27"/>
      <c r="AR16" s="27"/>
      <c r="AS16" s="27"/>
      <c r="AT16" s="27">
        <v>1</v>
      </c>
      <c r="AU16" s="28">
        <f t="shared" si="9"/>
        <v>16</v>
      </c>
      <c r="AV16" s="26">
        <v>90</v>
      </c>
      <c r="AW16" s="27">
        <v>8</v>
      </c>
      <c r="AX16" s="27">
        <f t="shared" si="2"/>
        <v>82</v>
      </c>
      <c r="AY16" s="27" t="s">
        <v>393</v>
      </c>
      <c r="AZ16" s="27"/>
      <c r="BA16" s="27"/>
      <c r="BB16" s="27">
        <v>1</v>
      </c>
      <c r="BC16" s="28">
        <f t="shared" si="10"/>
        <v>17</v>
      </c>
      <c r="BD16" s="26"/>
      <c r="BE16" s="27"/>
      <c r="BF16" s="27" t="str">
        <f t="shared" si="3"/>
        <v>-</v>
      </c>
      <c r="BG16" s="27"/>
      <c r="BH16" s="27"/>
      <c r="BI16" s="27"/>
      <c r="BJ16" s="27"/>
      <c r="BK16" s="28">
        <f t="shared" si="11"/>
        <v>17</v>
      </c>
      <c r="BL16" s="94"/>
      <c r="BO16" s="91">
        <f t="shared" si="12"/>
        <v>3</v>
      </c>
      <c r="BP16" t="s">
        <v>429</v>
      </c>
      <c r="BQ16" s="88">
        <f t="shared" si="16"/>
        <v>86.333333333333329</v>
      </c>
      <c r="BR16" s="15" t="s">
        <v>437</v>
      </c>
      <c r="BS16" s="95">
        <f>ROUND((BQ16-72)*0.8*0.8,0)</f>
        <v>9</v>
      </c>
      <c r="BT16" t="s">
        <v>442</v>
      </c>
    </row>
    <row r="17" spans="1:72" ht="21">
      <c r="A17" s="15">
        <v>14</v>
      </c>
      <c r="B17" s="3" t="s">
        <v>41</v>
      </c>
      <c r="C17" s="3" t="s">
        <v>42</v>
      </c>
      <c r="D17" s="3" t="s">
        <v>43</v>
      </c>
      <c r="E17" s="9">
        <v>14</v>
      </c>
      <c r="F17" s="9"/>
      <c r="H17" s="42"/>
      <c r="I17" s="43"/>
      <c r="J17" s="43"/>
      <c r="K17" s="43"/>
      <c r="L17" s="43"/>
      <c r="M17" s="43"/>
      <c r="N17" s="43"/>
      <c r="O17" s="44">
        <f t="shared" si="5"/>
        <v>0</v>
      </c>
      <c r="P17" s="26">
        <v>89</v>
      </c>
      <c r="Q17" s="27">
        <v>14</v>
      </c>
      <c r="R17" s="27">
        <f t="shared" si="14"/>
        <v>75</v>
      </c>
      <c r="S17" s="27"/>
      <c r="T17" s="27"/>
      <c r="U17" s="27"/>
      <c r="V17" s="27">
        <v>1</v>
      </c>
      <c r="W17" s="28">
        <f t="shared" si="6"/>
        <v>1</v>
      </c>
      <c r="X17" s="26"/>
      <c r="Y17" s="27"/>
      <c r="Z17" s="27" t="str">
        <f t="shared" si="0"/>
        <v>-</v>
      </c>
      <c r="AA17" s="27"/>
      <c r="AB17" s="27"/>
      <c r="AC17" s="27"/>
      <c r="AD17" s="27"/>
      <c r="AE17" s="28">
        <f t="shared" si="7"/>
        <v>1</v>
      </c>
      <c r="AF17" s="26">
        <v>95</v>
      </c>
      <c r="AG17" s="27">
        <v>14</v>
      </c>
      <c r="AH17" s="27">
        <f t="shared" si="15"/>
        <v>81</v>
      </c>
      <c r="AI17" s="27"/>
      <c r="AJ17" s="27"/>
      <c r="AK17" s="27"/>
      <c r="AL17" s="27">
        <v>1</v>
      </c>
      <c r="AM17" s="28">
        <f t="shared" si="8"/>
        <v>2</v>
      </c>
      <c r="AN17" s="26">
        <v>92</v>
      </c>
      <c r="AO17" s="27">
        <v>14</v>
      </c>
      <c r="AP17" s="27">
        <f t="shared" si="1"/>
        <v>78</v>
      </c>
      <c r="AQ17" s="27"/>
      <c r="AR17" s="27"/>
      <c r="AS17" s="27"/>
      <c r="AT17" s="27">
        <v>1</v>
      </c>
      <c r="AU17" s="28">
        <f t="shared" si="9"/>
        <v>3</v>
      </c>
      <c r="AV17" s="26">
        <v>89</v>
      </c>
      <c r="AW17" s="27">
        <v>14</v>
      </c>
      <c r="AX17" s="27">
        <f t="shared" si="2"/>
        <v>75</v>
      </c>
      <c r="AY17" s="27"/>
      <c r="AZ17" s="27"/>
      <c r="BA17" s="27"/>
      <c r="BB17" s="27">
        <v>7</v>
      </c>
      <c r="BC17" s="28">
        <f t="shared" si="10"/>
        <v>10</v>
      </c>
      <c r="BD17" s="26">
        <v>89</v>
      </c>
      <c r="BE17" s="27">
        <v>14</v>
      </c>
      <c r="BF17" s="27">
        <f t="shared" si="3"/>
        <v>75</v>
      </c>
      <c r="BG17" s="27" t="s">
        <v>411</v>
      </c>
      <c r="BH17" s="27" t="s">
        <v>411</v>
      </c>
      <c r="BI17" s="27"/>
      <c r="BJ17" s="27">
        <v>10</v>
      </c>
      <c r="BK17" s="28">
        <f t="shared" si="11"/>
        <v>20</v>
      </c>
      <c r="BL17" s="94"/>
      <c r="BO17" s="91">
        <f t="shared" si="12"/>
        <v>5</v>
      </c>
      <c r="BQ17" s="88">
        <f t="shared" si="16"/>
        <v>90.8</v>
      </c>
      <c r="BR17" s="15" t="s">
        <v>439</v>
      </c>
      <c r="BS17" s="95">
        <f t="shared" si="13"/>
        <v>15</v>
      </c>
    </row>
    <row r="18" spans="1:72" ht="21">
      <c r="A18" s="15">
        <v>15</v>
      </c>
      <c r="B18" s="3" t="s">
        <v>44</v>
      </c>
      <c r="C18" s="3" t="s">
        <v>45</v>
      </c>
      <c r="D18" s="3" t="s">
        <v>46</v>
      </c>
      <c r="E18" s="5" t="s">
        <v>47</v>
      </c>
      <c r="F18" s="5"/>
      <c r="H18" s="42"/>
      <c r="I18" s="43"/>
      <c r="J18" s="43"/>
      <c r="K18" s="43"/>
      <c r="L18" s="43"/>
      <c r="M18" s="43"/>
      <c r="N18" s="43"/>
      <c r="O18" s="44">
        <f t="shared" si="5"/>
        <v>0</v>
      </c>
      <c r="P18" s="26"/>
      <c r="Q18" s="27"/>
      <c r="R18" s="27" t="str">
        <f t="shared" si="14"/>
        <v>-</v>
      </c>
      <c r="S18" s="27"/>
      <c r="T18" s="27"/>
      <c r="U18" s="27"/>
      <c r="V18" s="27"/>
      <c r="W18" s="28">
        <f t="shared" si="6"/>
        <v>0</v>
      </c>
      <c r="X18" s="26"/>
      <c r="Y18" s="27"/>
      <c r="Z18" s="27" t="str">
        <f t="shared" si="0"/>
        <v>-</v>
      </c>
      <c r="AA18" s="27"/>
      <c r="AB18" s="27"/>
      <c r="AC18" s="27"/>
      <c r="AD18" s="27"/>
      <c r="AE18" s="28">
        <f t="shared" si="7"/>
        <v>0</v>
      </c>
      <c r="AF18" s="26">
        <v>102</v>
      </c>
      <c r="AG18" s="27">
        <v>19</v>
      </c>
      <c r="AH18" s="27">
        <f t="shared" si="15"/>
        <v>83</v>
      </c>
      <c r="AI18" s="27"/>
      <c r="AJ18" s="27"/>
      <c r="AK18" s="27"/>
      <c r="AL18" s="27">
        <v>1</v>
      </c>
      <c r="AM18" s="28">
        <f t="shared" si="8"/>
        <v>1</v>
      </c>
      <c r="AN18" s="26"/>
      <c r="AO18" s="27"/>
      <c r="AP18" s="27" t="str">
        <f t="shared" si="1"/>
        <v>-</v>
      </c>
      <c r="AQ18" s="27"/>
      <c r="AR18" s="27"/>
      <c r="AS18" s="27"/>
      <c r="AT18" s="27"/>
      <c r="AU18" s="28">
        <f t="shared" si="9"/>
        <v>1</v>
      </c>
      <c r="AV18" s="26"/>
      <c r="AW18" s="27"/>
      <c r="AX18" s="27" t="str">
        <f t="shared" si="2"/>
        <v>-</v>
      </c>
      <c r="AY18" s="27"/>
      <c r="AZ18" s="27"/>
      <c r="BA18" s="27"/>
      <c r="BB18" s="27"/>
      <c r="BC18" s="28">
        <f t="shared" si="10"/>
        <v>1</v>
      </c>
      <c r="BD18" s="26"/>
      <c r="BE18" s="27"/>
      <c r="BF18" s="27" t="str">
        <f t="shared" si="3"/>
        <v>-</v>
      </c>
      <c r="BG18" s="27"/>
      <c r="BH18" s="27"/>
      <c r="BI18" s="27"/>
      <c r="BJ18" s="27"/>
      <c r="BK18" s="28">
        <f t="shared" si="11"/>
        <v>1</v>
      </c>
      <c r="BL18" s="94"/>
      <c r="BO18" s="91">
        <f t="shared" si="12"/>
        <v>1</v>
      </c>
      <c r="BQ18" s="88">
        <f t="shared" si="16"/>
        <v>102</v>
      </c>
      <c r="BR18" s="15" t="s">
        <v>437</v>
      </c>
      <c r="BS18" s="95">
        <v>19</v>
      </c>
      <c r="BT18" t="s">
        <v>443</v>
      </c>
    </row>
    <row r="19" spans="1:72" ht="21">
      <c r="A19" s="15">
        <v>16</v>
      </c>
      <c r="B19" s="3" t="s">
        <v>48</v>
      </c>
      <c r="C19" s="3" t="s">
        <v>49</v>
      </c>
      <c r="D19" s="3" t="s">
        <v>50</v>
      </c>
      <c r="E19" s="5" t="s">
        <v>10</v>
      </c>
      <c r="F19" s="5" t="s">
        <v>398</v>
      </c>
      <c r="H19" s="42"/>
      <c r="I19" s="43"/>
      <c r="J19" s="43"/>
      <c r="K19" s="43"/>
      <c r="L19" s="43"/>
      <c r="M19" s="43"/>
      <c r="N19" s="43"/>
      <c r="O19" s="44">
        <f t="shared" si="5"/>
        <v>0</v>
      </c>
      <c r="P19" s="26"/>
      <c r="Q19" s="27"/>
      <c r="R19" s="27" t="str">
        <f t="shared" si="14"/>
        <v>-</v>
      </c>
      <c r="S19" s="27"/>
      <c r="T19" s="27"/>
      <c r="U19" s="27"/>
      <c r="V19" s="27"/>
      <c r="W19" s="28">
        <f t="shared" si="6"/>
        <v>0</v>
      </c>
      <c r="X19" s="26"/>
      <c r="Y19" s="27"/>
      <c r="Z19" s="27" t="str">
        <f t="shared" si="0"/>
        <v>-</v>
      </c>
      <c r="AA19" s="27"/>
      <c r="AB19" s="27"/>
      <c r="AC19" s="27"/>
      <c r="AD19" s="27"/>
      <c r="AE19" s="28">
        <f t="shared" si="7"/>
        <v>0</v>
      </c>
      <c r="AF19" s="26"/>
      <c r="AG19" s="27"/>
      <c r="AH19" s="27" t="str">
        <f t="shared" si="15"/>
        <v>-</v>
      </c>
      <c r="AI19" s="27"/>
      <c r="AJ19" s="27"/>
      <c r="AK19" s="27"/>
      <c r="AL19" s="27"/>
      <c r="AM19" s="28">
        <f t="shared" si="8"/>
        <v>0</v>
      </c>
      <c r="AN19" s="26">
        <v>86</v>
      </c>
      <c r="AO19" s="27">
        <v>10</v>
      </c>
      <c r="AP19" s="27">
        <f t="shared" si="1"/>
        <v>76</v>
      </c>
      <c r="AQ19" s="27" t="s">
        <v>361</v>
      </c>
      <c r="AR19" s="27"/>
      <c r="AS19" s="27"/>
      <c r="AT19" s="27">
        <v>5</v>
      </c>
      <c r="AU19" s="28">
        <f t="shared" si="9"/>
        <v>5</v>
      </c>
      <c r="AV19" s="56">
        <v>78</v>
      </c>
      <c r="AW19" s="57">
        <v>10</v>
      </c>
      <c r="AX19" s="57">
        <f t="shared" si="2"/>
        <v>68</v>
      </c>
      <c r="AY19" s="57" t="s">
        <v>383</v>
      </c>
      <c r="AZ19" s="57"/>
      <c r="BA19" s="57"/>
      <c r="BB19" s="57">
        <v>15</v>
      </c>
      <c r="BC19" s="58">
        <f t="shared" si="10"/>
        <v>20</v>
      </c>
      <c r="BD19" s="26">
        <v>82</v>
      </c>
      <c r="BE19" s="27">
        <v>6</v>
      </c>
      <c r="BF19" s="27">
        <f t="shared" si="3"/>
        <v>76</v>
      </c>
      <c r="BG19" s="27" t="s">
        <v>412</v>
      </c>
      <c r="BH19" s="27"/>
      <c r="BI19" s="27"/>
      <c r="BJ19" s="27">
        <v>8</v>
      </c>
      <c r="BK19" s="28">
        <f t="shared" si="11"/>
        <v>28</v>
      </c>
      <c r="BL19" s="94"/>
      <c r="BO19" s="91">
        <f t="shared" si="12"/>
        <v>3</v>
      </c>
      <c r="BP19" t="s">
        <v>431</v>
      </c>
      <c r="BQ19" s="88">
        <f t="shared" si="16"/>
        <v>82</v>
      </c>
      <c r="BR19" s="15" t="s">
        <v>438</v>
      </c>
      <c r="BS19" s="95">
        <f>ROUND((BQ19-72)*0.8*0.8,0)</f>
        <v>6</v>
      </c>
      <c r="BT19" t="s">
        <v>442</v>
      </c>
    </row>
    <row r="20" spans="1:72" ht="21">
      <c r="A20" s="15">
        <v>17</v>
      </c>
      <c r="B20" s="6" t="s">
        <v>51</v>
      </c>
      <c r="C20" s="6" t="s">
        <v>52</v>
      </c>
      <c r="D20" s="7" t="s">
        <v>53</v>
      </c>
      <c r="E20" s="5" t="s">
        <v>10</v>
      </c>
      <c r="F20" s="5"/>
      <c r="H20" s="42"/>
      <c r="I20" s="43"/>
      <c r="J20" s="43"/>
      <c r="K20" s="43"/>
      <c r="L20" s="43"/>
      <c r="M20" s="43"/>
      <c r="N20" s="43"/>
      <c r="O20" s="44">
        <f t="shared" si="5"/>
        <v>0</v>
      </c>
      <c r="P20" s="26">
        <v>81</v>
      </c>
      <c r="Q20" s="27">
        <v>10</v>
      </c>
      <c r="R20" s="27">
        <f t="shared" si="14"/>
        <v>71</v>
      </c>
      <c r="S20" s="27"/>
      <c r="T20" s="27"/>
      <c r="U20" s="27"/>
      <c r="V20" s="27">
        <v>8</v>
      </c>
      <c r="W20" s="28">
        <f t="shared" si="6"/>
        <v>8</v>
      </c>
      <c r="X20" s="26"/>
      <c r="Y20" s="27"/>
      <c r="Z20" s="27" t="str">
        <f t="shared" si="0"/>
        <v>-</v>
      </c>
      <c r="AA20" s="27"/>
      <c r="AB20" s="27"/>
      <c r="AC20" s="27"/>
      <c r="AD20" s="27"/>
      <c r="AE20" s="28">
        <f t="shared" si="7"/>
        <v>8</v>
      </c>
      <c r="AF20" s="26">
        <v>87</v>
      </c>
      <c r="AG20" s="27">
        <v>10</v>
      </c>
      <c r="AH20" s="27">
        <f t="shared" si="15"/>
        <v>77</v>
      </c>
      <c r="AI20" s="27"/>
      <c r="AJ20" s="27"/>
      <c r="AK20" s="27"/>
      <c r="AL20" s="27">
        <v>4</v>
      </c>
      <c r="AM20" s="28">
        <f t="shared" si="8"/>
        <v>12</v>
      </c>
      <c r="AN20" s="26">
        <v>92</v>
      </c>
      <c r="AO20" s="27">
        <v>10</v>
      </c>
      <c r="AP20" s="27">
        <f t="shared" si="1"/>
        <v>82</v>
      </c>
      <c r="AQ20" s="27" t="s">
        <v>370</v>
      </c>
      <c r="AR20" s="27"/>
      <c r="AS20" s="27"/>
      <c r="AT20" s="27">
        <v>1</v>
      </c>
      <c r="AU20" s="28">
        <f t="shared" si="9"/>
        <v>13</v>
      </c>
      <c r="AV20" s="26">
        <v>85</v>
      </c>
      <c r="AW20" s="27">
        <v>10</v>
      </c>
      <c r="AX20" s="27">
        <f t="shared" si="2"/>
        <v>75</v>
      </c>
      <c r="AY20" s="27" t="s">
        <v>389</v>
      </c>
      <c r="AZ20" s="27"/>
      <c r="BA20" s="27"/>
      <c r="BB20" s="27">
        <v>9</v>
      </c>
      <c r="BC20" s="28">
        <f t="shared" si="10"/>
        <v>22</v>
      </c>
      <c r="BD20" s="26">
        <v>85</v>
      </c>
      <c r="BE20" s="27">
        <v>10</v>
      </c>
      <c r="BF20" s="27">
        <f t="shared" si="3"/>
        <v>75</v>
      </c>
      <c r="BG20" s="27" t="s">
        <v>409</v>
      </c>
      <c r="BH20" s="27"/>
      <c r="BI20" s="27" t="s">
        <v>410</v>
      </c>
      <c r="BJ20" s="27">
        <v>11</v>
      </c>
      <c r="BK20" s="28">
        <f t="shared" si="11"/>
        <v>33</v>
      </c>
      <c r="BL20" s="93" t="s">
        <v>450</v>
      </c>
      <c r="BO20" s="91">
        <f t="shared" si="12"/>
        <v>5</v>
      </c>
      <c r="BQ20" s="88">
        <f t="shared" si="16"/>
        <v>86</v>
      </c>
      <c r="BR20" s="15" t="s">
        <v>438</v>
      </c>
      <c r="BS20" s="95">
        <f t="shared" si="13"/>
        <v>11</v>
      </c>
    </row>
    <row r="21" spans="1:72" ht="21">
      <c r="A21" s="15">
        <v>18</v>
      </c>
      <c r="B21" s="3" t="s">
        <v>54</v>
      </c>
      <c r="C21" s="3" t="s">
        <v>55</v>
      </c>
      <c r="D21" s="4" t="s">
        <v>56</v>
      </c>
      <c r="E21" s="10" t="s">
        <v>57</v>
      </c>
      <c r="F21" s="10" t="s">
        <v>253</v>
      </c>
      <c r="H21" s="42"/>
      <c r="I21" s="43"/>
      <c r="J21" s="43"/>
      <c r="K21" s="43"/>
      <c r="L21" s="43"/>
      <c r="M21" s="43"/>
      <c r="N21" s="43"/>
      <c r="O21" s="44">
        <f t="shared" si="5"/>
        <v>0</v>
      </c>
      <c r="P21" s="26">
        <v>108</v>
      </c>
      <c r="Q21" s="27">
        <v>18</v>
      </c>
      <c r="R21" s="27">
        <f t="shared" si="14"/>
        <v>90</v>
      </c>
      <c r="S21" s="27"/>
      <c r="T21" s="27"/>
      <c r="U21" s="27"/>
      <c r="V21" s="27">
        <v>1</v>
      </c>
      <c r="W21" s="28">
        <f t="shared" si="6"/>
        <v>1</v>
      </c>
      <c r="X21" s="26">
        <v>100</v>
      </c>
      <c r="Y21" s="27">
        <v>20</v>
      </c>
      <c r="Z21" s="27">
        <f t="shared" si="0"/>
        <v>80</v>
      </c>
      <c r="AA21" s="27"/>
      <c r="AB21" s="27"/>
      <c r="AC21" s="27"/>
      <c r="AD21" s="27">
        <v>2</v>
      </c>
      <c r="AE21" s="28">
        <f t="shared" si="7"/>
        <v>3</v>
      </c>
      <c r="AF21" s="26">
        <v>98</v>
      </c>
      <c r="AG21" s="27">
        <v>20</v>
      </c>
      <c r="AH21" s="27">
        <f t="shared" si="15"/>
        <v>78</v>
      </c>
      <c r="AI21" s="27"/>
      <c r="AJ21" s="27"/>
      <c r="AK21" s="27"/>
      <c r="AL21" s="27">
        <v>1</v>
      </c>
      <c r="AM21" s="28">
        <f t="shared" si="8"/>
        <v>4</v>
      </c>
      <c r="AN21" s="26">
        <v>100</v>
      </c>
      <c r="AO21" s="27">
        <v>20</v>
      </c>
      <c r="AP21" s="27">
        <f t="shared" si="1"/>
        <v>80</v>
      </c>
      <c r="AQ21" s="27"/>
      <c r="AR21" s="27"/>
      <c r="AS21" s="27"/>
      <c r="AT21" s="27">
        <v>1</v>
      </c>
      <c r="AU21" s="28">
        <f t="shared" si="9"/>
        <v>5</v>
      </c>
      <c r="AV21" s="26">
        <v>98</v>
      </c>
      <c r="AW21" s="27">
        <v>20</v>
      </c>
      <c r="AX21" s="27">
        <f t="shared" si="2"/>
        <v>78</v>
      </c>
      <c r="AY21" s="27"/>
      <c r="AZ21" s="27"/>
      <c r="BA21" s="27"/>
      <c r="BB21" s="27">
        <v>3</v>
      </c>
      <c r="BC21" s="28">
        <f t="shared" si="10"/>
        <v>8</v>
      </c>
      <c r="BD21" s="26">
        <v>112</v>
      </c>
      <c r="BE21" s="27">
        <v>20</v>
      </c>
      <c r="BF21" s="27">
        <f t="shared" si="3"/>
        <v>92</v>
      </c>
      <c r="BG21" s="27"/>
      <c r="BH21" s="27"/>
      <c r="BI21" s="27"/>
      <c r="BJ21" s="27">
        <v>1</v>
      </c>
      <c r="BK21" s="28">
        <f t="shared" si="11"/>
        <v>9</v>
      </c>
      <c r="BL21" s="94"/>
      <c r="BN21" t="s">
        <v>423</v>
      </c>
      <c r="BO21" s="91">
        <f t="shared" si="12"/>
        <v>6</v>
      </c>
      <c r="BQ21" s="88">
        <f t="shared" si="16"/>
        <v>102.66666666666667</v>
      </c>
      <c r="BR21" s="15" t="s">
        <v>440</v>
      </c>
      <c r="BS21" s="95">
        <f t="shared" si="13"/>
        <v>25</v>
      </c>
    </row>
    <row r="22" spans="1:72" ht="21">
      <c r="A22" s="15">
        <v>19</v>
      </c>
      <c r="B22" s="4" t="s">
        <v>58</v>
      </c>
      <c r="C22" s="4" t="s">
        <v>59</v>
      </c>
      <c r="D22" s="4" t="s">
        <v>60</v>
      </c>
      <c r="E22" s="10" t="s">
        <v>61</v>
      </c>
      <c r="F22" s="10" t="s">
        <v>251</v>
      </c>
      <c r="H22" s="42"/>
      <c r="I22" s="43"/>
      <c r="J22" s="43"/>
      <c r="K22" s="43"/>
      <c r="L22" s="43"/>
      <c r="M22" s="43"/>
      <c r="N22" s="43"/>
      <c r="O22" s="44">
        <f t="shared" si="5"/>
        <v>0</v>
      </c>
      <c r="P22" s="56">
        <v>85</v>
      </c>
      <c r="Q22" s="57">
        <v>19</v>
      </c>
      <c r="R22" s="57">
        <f t="shared" si="14"/>
        <v>66</v>
      </c>
      <c r="S22" s="57" t="s">
        <v>229</v>
      </c>
      <c r="T22" s="57"/>
      <c r="U22" s="57"/>
      <c r="V22" s="57">
        <v>15</v>
      </c>
      <c r="W22" s="58">
        <f t="shared" si="6"/>
        <v>15</v>
      </c>
      <c r="X22" s="26">
        <v>95</v>
      </c>
      <c r="Y22" s="27">
        <v>13</v>
      </c>
      <c r="Z22" s="27">
        <f t="shared" si="0"/>
        <v>82</v>
      </c>
      <c r="AA22" s="27"/>
      <c r="AB22" s="27"/>
      <c r="AC22" s="27"/>
      <c r="AD22" s="27">
        <v>1</v>
      </c>
      <c r="AE22" s="28">
        <f t="shared" si="7"/>
        <v>16</v>
      </c>
      <c r="AF22" s="26"/>
      <c r="AG22" s="27"/>
      <c r="AH22" s="27" t="str">
        <f t="shared" si="15"/>
        <v>-</v>
      </c>
      <c r="AI22" s="27"/>
      <c r="AJ22" s="27"/>
      <c r="AK22" s="27"/>
      <c r="AL22" s="27"/>
      <c r="AM22" s="28">
        <f t="shared" si="8"/>
        <v>16</v>
      </c>
      <c r="AN22" s="26">
        <v>90</v>
      </c>
      <c r="AO22" s="27">
        <v>13</v>
      </c>
      <c r="AP22" s="27">
        <f t="shared" si="1"/>
        <v>77</v>
      </c>
      <c r="AQ22" s="27"/>
      <c r="AR22" s="27"/>
      <c r="AS22" s="27"/>
      <c r="AT22" s="27">
        <v>1</v>
      </c>
      <c r="AU22" s="28">
        <f t="shared" si="9"/>
        <v>17</v>
      </c>
      <c r="AV22" s="26">
        <v>99</v>
      </c>
      <c r="AW22" s="27">
        <v>13</v>
      </c>
      <c r="AX22" s="27">
        <f t="shared" si="2"/>
        <v>86</v>
      </c>
      <c r="AY22" s="27"/>
      <c r="AZ22" s="27"/>
      <c r="BA22" s="27"/>
      <c r="BB22" s="27">
        <v>1</v>
      </c>
      <c r="BC22" s="28">
        <f t="shared" si="10"/>
        <v>18</v>
      </c>
      <c r="BD22" s="26">
        <v>100</v>
      </c>
      <c r="BE22" s="27">
        <v>13</v>
      </c>
      <c r="BF22" s="27">
        <f t="shared" si="3"/>
        <v>87</v>
      </c>
      <c r="BG22" s="27"/>
      <c r="BH22" s="27"/>
      <c r="BI22" s="27"/>
      <c r="BJ22" s="27">
        <v>1</v>
      </c>
      <c r="BK22" s="28">
        <f t="shared" si="11"/>
        <v>19</v>
      </c>
      <c r="BL22" s="94"/>
      <c r="BO22" s="91">
        <f t="shared" si="12"/>
        <v>5</v>
      </c>
      <c r="BP22" t="s">
        <v>427</v>
      </c>
      <c r="BQ22" s="88">
        <f t="shared" si="16"/>
        <v>93.8</v>
      </c>
      <c r="BR22" s="15" t="s">
        <v>438</v>
      </c>
      <c r="BS22" s="95">
        <f>ROUND((BQ22-72)*0.8*0.8,0)</f>
        <v>14</v>
      </c>
      <c r="BT22" t="s">
        <v>442</v>
      </c>
    </row>
    <row r="23" spans="1:72" ht="21">
      <c r="A23" s="15">
        <v>20</v>
      </c>
      <c r="B23" s="3" t="s">
        <v>62</v>
      </c>
      <c r="C23" s="3" t="s">
        <v>63</v>
      </c>
      <c r="D23" s="4" t="s">
        <v>18</v>
      </c>
      <c r="E23" s="5" t="s">
        <v>64</v>
      </c>
      <c r="F23" s="5" t="s">
        <v>401</v>
      </c>
      <c r="H23" s="42"/>
      <c r="I23" s="43"/>
      <c r="J23" s="43"/>
      <c r="K23" s="43"/>
      <c r="L23" s="43"/>
      <c r="M23" s="43"/>
      <c r="N23" s="43"/>
      <c r="O23" s="44">
        <f t="shared" si="5"/>
        <v>0</v>
      </c>
      <c r="P23" s="26">
        <v>102</v>
      </c>
      <c r="Q23" s="27">
        <v>21</v>
      </c>
      <c r="R23" s="27">
        <f t="shared" si="14"/>
        <v>81</v>
      </c>
      <c r="S23" s="27"/>
      <c r="T23" s="27"/>
      <c r="U23" s="27"/>
      <c r="V23" s="27">
        <v>1</v>
      </c>
      <c r="W23" s="28">
        <f t="shared" si="6"/>
        <v>1</v>
      </c>
      <c r="X23" s="26">
        <v>99</v>
      </c>
      <c r="Y23" s="27">
        <v>21</v>
      </c>
      <c r="Z23" s="27">
        <f t="shared" si="0"/>
        <v>78</v>
      </c>
      <c r="AA23" s="27"/>
      <c r="AB23" s="27"/>
      <c r="AC23" s="27"/>
      <c r="AD23" s="27">
        <v>5</v>
      </c>
      <c r="AE23" s="28">
        <f t="shared" si="7"/>
        <v>6</v>
      </c>
      <c r="AF23" s="26">
        <v>114</v>
      </c>
      <c r="AG23" s="27">
        <v>21</v>
      </c>
      <c r="AH23" s="27">
        <f t="shared" si="15"/>
        <v>93</v>
      </c>
      <c r="AI23" s="27"/>
      <c r="AJ23" s="27" t="s">
        <v>302</v>
      </c>
      <c r="AK23" s="27" t="s">
        <v>315</v>
      </c>
      <c r="AL23" s="27">
        <v>1</v>
      </c>
      <c r="AM23" s="28">
        <f t="shared" si="8"/>
        <v>7</v>
      </c>
      <c r="AN23" s="26"/>
      <c r="AO23" s="27"/>
      <c r="AP23" s="27" t="str">
        <f t="shared" si="1"/>
        <v>-</v>
      </c>
      <c r="AQ23" s="27"/>
      <c r="AR23" s="27"/>
      <c r="AS23" s="27"/>
      <c r="AT23" s="27"/>
      <c r="AU23" s="28">
        <f t="shared" si="9"/>
        <v>7</v>
      </c>
      <c r="AV23" s="26">
        <v>113</v>
      </c>
      <c r="AW23" s="27">
        <v>22</v>
      </c>
      <c r="AX23" s="27">
        <f t="shared" si="2"/>
        <v>91</v>
      </c>
      <c r="AY23" s="27"/>
      <c r="AZ23" s="27"/>
      <c r="BA23" s="27"/>
      <c r="BB23" s="27">
        <v>1</v>
      </c>
      <c r="BC23" s="28">
        <f t="shared" si="10"/>
        <v>8</v>
      </c>
      <c r="BD23" s="26"/>
      <c r="BE23" s="27"/>
      <c r="BF23" s="27" t="str">
        <f t="shared" si="3"/>
        <v>-</v>
      </c>
      <c r="BG23" s="27"/>
      <c r="BH23" s="27"/>
      <c r="BI23" s="27"/>
      <c r="BJ23" s="27"/>
      <c r="BK23" s="28">
        <f t="shared" si="11"/>
        <v>8</v>
      </c>
      <c r="BL23" s="94"/>
      <c r="BO23" s="91">
        <f t="shared" si="12"/>
        <v>4</v>
      </c>
      <c r="BQ23" s="88">
        <f t="shared" si="16"/>
        <v>107</v>
      </c>
      <c r="BR23" s="15" t="s">
        <v>438</v>
      </c>
      <c r="BS23" s="95">
        <f t="shared" si="13"/>
        <v>28</v>
      </c>
    </row>
    <row r="24" spans="1:72" ht="21">
      <c r="A24" s="15">
        <v>21</v>
      </c>
      <c r="B24" s="3" t="s">
        <v>65</v>
      </c>
      <c r="C24" s="3" t="s">
        <v>66</v>
      </c>
      <c r="D24" s="3" t="s">
        <v>56</v>
      </c>
      <c r="E24" s="11">
        <v>31</v>
      </c>
      <c r="F24" s="9" t="s">
        <v>359</v>
      </c>
      <c r="H24" s="42"/>
      <c r="I24" s="43"/>
      <c r="J24" s="43"/>
      <c r="K24" s="43"/>
      <c r="L24" s="43"/>
      <c r="M24" s="43"/>
      <c r="N24" s="43"/>
      <c r="O24" s="44">
        <f t="shared" si="5"/>
        <v>0</v>
      </c>
      <c r="P24" s="62">
        <v>97</v>
      </c>
      <c r="Q24" s="63">
        <v>31</v>
      </c>
      <c r="R24" s="63">
        <f t="shared" si="14"/>
        <v>66</v>
      </c>
      <c r="S24" s="63" t="s">
        <v>230</v>
      </c>
      <c r="T24" s="63" t="s">
        <v>231</v>
      </c>
      <c r="U24" s="63"/>
      <c r="V24" s="63">
        <v>14</v>
      </c>
      <c r="W24" s="64">
        <f t="shared" si="6"/>
        <v>14</v>
      </c>
      <c r="X24" s="26">
        <v>103</v>
      </c>
      <c r="Y24" s="27">
        <v>25</v>
      </c>
      <c r="Z24" s="27">
        <f t="shared" si="0"/>
        <v>78</v>
      </c>
      <c r="AA24" s="27"/>
      <c r="AB24" s="27"/>
      <c r="AC24" s="27"/>
      <c r="AD24" s="27">
        <v>4</v>
      </c>
      <c r="AE24" s="28">
        <f t="shared" si="7"/>
        <v>18</v>
      </c>
      <c r="AF24" s="26">
        <v>108</v>
      </c>
      <c r="AG24" s="27">
        <v>25</v>
      </c>
      <c r="AH24" s="27">
        <f t="shared" si="15"/>
        <v>83</v>
      </c>
      <c r="AI24" s="27"/>
      <c r="AJ24" s="27"/>
      <c r="AK24" s="27"/>
      <c r="AL24" s="27">
        <v>1</v>
      </c>
      <c r="AM24" s="28">
        <f t="shared" si="8"/>
        <v>19</v>
      </c>
      <c r="AN24" s="26">
        <v>107</v>
      </c>
      <c r="AO24" s="27">
        <v>25</v>
      </c>
      <c r="AP24" s="27">
        <f t="shared" si="1"/>
        <v>82</v>
      </c>
      <c r="AQ24" s="27"/>
      <c r="AR24" s="27"/>
      <c r="AS24" s="27"/>
      <c r="AT24" s="27">
        <v>1</v>
      </c>
      <c r="AU24" s="28">
        <f t="shared" si="9"/>
        <v>20</v>
      </c>
      <c r="AV24" s="26"/>
      <c r="AW24" s="27"/>
      <c r="AX24" s="27" t="str">
        <f t="shared" si="2"/>
        <v>-</v>
      </c>
      <c r="AY24" s="27"/>
      <c r="AZ24" s="27"/>
      <c r="BA24" s="27"/>
      <c r="BB24" s="27"/>
      <c r="BC24" s="28">
        <f t="shared" si="10"/>
        <v>20</v>
      </c>
      <c r="BD24" s="26"/>
      <c r="BE24" s="27"/>
      <c r="BF24" s="27" t="str">
        <f t="shared" si="3"/>
        <v>-</v>
      </c>
      <c r="BG24" s="27"/>
      <c r="BH24" s="27"/>
      <c r="BI24" s="27"/>
      <c r="BJ24" s="27"/>
      <c r="BK24" s="28">
        <f t="shared" si="11"/>
        <v>20</v>
      </c>
      <c r="BL24" s="94"/>
      <c r="BO24" s="91">
        <f t="shared" si="12"/>
        <v>4</v>
      </c>
      <c r="BQ24" s="88">
        <f t="shared" si="16"/>
        <v>103.75</v>
      </c>
      <c r="BR24" s="15" t="s">
        <v>438</v>
      </c>
      <c r="BS24" s="95">
        <f t="shared" si="13"/>
        <v>25</v>
      </c>
    </row>
    <row r="25" spans="1:72" ht="21">
      <c r="A25" s="15">
        <v>22</v>
      </c>
      <c r="B25" s="6" t="s">
        <v>67</v>
      </c>
      <c r="C25" s="6" t="s">
        <v>68</v>
      </c>
      <c r="D25" s="7" t="s">
        <v>6</v>
      </c>
      <c r="E25" s="9" t="s">
        <v>69</v>
      </c>
      <c r="F25" s="9"/>
      <c r="H25" s="42"/>
      <c r="I25" s="43"/>
      <c r="J25" s="43"/>
      <c r="K25" s="43"/>
      <c r="L25" s="43"/>
      <c r="M25" s="43"/>
      <c r="N25" s="43"/>
      <c r="O25" s="44">
        <f t="shared" si="5"/>
        <v>0</v>
      </c>
      <c r="P25" s="26">
        <v>110</v>
      </c>
      <c r="Q25" s="27">
        <v>36</v>
      </c>
      <c r="R25" s="27">
        <f t="shared" si="14"/>
        <v>74</v>
      </c>
      <c r="S25" s="27"/>
      <c r="T25" s="27"/>
      <c r="U25" s="27"/>
      <c r="V25" s="27">
        <v>1</v>
      </c>
      <c r="W25" s="28">
        <f t="shared" si="6"/>
        <v>1</v>
      </c>
      <c r="X25" s="26">
        <v>116</v>
      </c>
      <c r="Y25" s="27">
        <v>36</v>
      </c>
      <c r="Z25" s="27">
        <f t="shared" si="0"/>
        <v>80</v>
      </c>
      <c r="AA25" s="27"/>
      <c r="AB25" s="27"/>
      <c r="AC25" s="27"/>
      <c r="AD25" s="27">
        <v>1</v>
      </c>
      <c r="AE25" s="28">
        <f t="shared" si="7"/>
        <v>2</v>
      </c>
      <c r="AF25" s="26">
        <v>117</v>
      </c>
      <c r="AG25" s="27">
        <v>36</v>
      </c>
      <c r="AH25" s="27">
        <f t="shared" si="15"/>
        <v>81</v>
      </c>
      <c r="AI25" s="27"/>
      <c r="AJ25" s="27"/>
      <c r="AK25" s="27"/>
      <c r="AL25" s="27">
        <v>1</v>
      </c>
      <c r="AM25" s="28">
        <f t="shared" si="8"/>
        <v>3</v>
      </c>
      <c r="AN25" s="26">
        <v>106</v>
      </c>
      <c r="AO25" s="27">
        <v>36</v>
      </c>
      <c r="AP25" s="27">
        <f t="shared" si="1"/>
        <v>70</v>
      </c>
      <c r="AQ25" s="27"/>
      <c r="AR25" s="27"/>
      <c r="AS25" s="27"/>
      <c r="AT25" s="27">
        <v>12</v>
      </c>
      <c r="AU25" s="28">
        <f t="shared" si="9"/>
        <v>15</v>
      </c>
      <c r="AV25" s="26"/>
      <c r="AW25" s="27"/>
      <c r="AX25" s="27" t="str">
        <f t="shared" si="2"/>
        <v>-</v>
      </c>
      <c r="AY25" s="27"/>
      <c r="AZ25" s="27"/>
      <c r="BA25" s="27"/>
      <c r="BB25" s="27"/>
      <c r="BC25" s="28">
        <f t="shared" si="10"/>
        <v>15</v>
      </c>
      <c r="BD25" s="59">
        <v>106</v>
      </c>
      <c r="BE25" s="60">
        <v>36</v>
      </c>
      <c r="BF25" s="60">
        <f t="shared" si="3"/>
        <v>70</v>
      </c>
      <c r="BG25" s="60"/>
      <c r="BH25" s="60"/>
      <c r="BI25" s="60"/>
      <c r="BJ25" s="60">
        <v>13</v>
      </c>
      <c r="BK25" s="61">
        <f t="shared" si="11"/>
        <v>28</v>
      </c>
      <c r="BL25" s="94"/>
      <c r="BO25" s="91">
        <f t="shared" si="12"/>
        <v>5</v>
      </c>
      <c r="BQ25" s="88">
        <f t="shared" si="16"/>
        <v>111</v>
      </c>
      <c r="BR25" s="15" t="s">
        <v>441</v>
      </c>
      <c r="BS25" s="95">
        <f t="shared" si="13"/>
        <v>31</v>
      </c>
    </row>
    <row r="26" spans="1:72" ht="21">
      <c r="A26" s="15">
        <v>23</v>
      </c>
      <c r="B26" s="3" t="s">
        <v>70</v>
      </c>
      <c r="C26" s="3" t="s">
        <v>71</v>
      </c>
      <c r="D26" s="4" t="s">
        <v>72</v>
      </c>
      <c r="E26" s="9">
        <v>36</v>
      </c>
      <c r="F26" s="9"/>
      <c r="H26" s="42"/>
      <c r="I26" s="43"/>
      <c r="J26" s="43"/>
      <c r="K26" s="43"/>
      <c r="L26" s="43"/>
      <c r="M26" s="43"/>
      <c r="N26" s="43"/>
      <c r="O26" s="44">
        <f t="shared" si="5"/>
        <v>0</v>
      </c>
      <c r="P26" s="26">
        <v>116</v>
      </c>
      <c r="Q26" s="27">
        <v>36</v>
      </c>
      <c r="R26" s="27">
        <f t="shared" si="14"/>
        <v>80</v>
      </c>
      <c r="S26" s="27"/>
      <c r="T26" s="27"/>
      <c r="U26" s="27"/>
      <c r="V26" s="27">
        <v>1</v>
      </c>
      <c r="W26" s="28">
        <f t="shared" si="6"/>
        <v>1</v>
      </c>
      <c r="X26" s="26">
        <v>112</v>
      </c>
      <c r="Y26" s="27">
        <v>36</v>
      </c>
      <c r="Z26" s="27">
        <f t="shared" si="0"/>
        <v>76</v>
      </c>
      <c r="AA26" s="27"/>
      <c r="AB26" s="27"/>
      <c r="AC26" s="27"/>
      <c r="AD26" s="27">
        <v>10</v>
      </c>
      <c r="AE26" s="28">
        <f t="shared" si="7"/>
        <v>11</v>
      </c>
      <c r="AF26" s="26">
        <v>115</v>
      </c>
      <c r="AG26" s="27">
        <v>36</v>
      </c>
      <c r="AH26" s="27">
        <f t="shared" si="15"/>
        <v>79</v>
      </c>
      <c r="AI26" s="27"/>
      <c r="AJ26" s="27"/>
      <c r="AK26" s="27"/>
      <c r="AL26" s="27">
        <v>1</v>
      </c>
      <c r="AM26" s="28">
        <f t="shared" si="8"/>
        <v>12</v>
      </c>
      <c r="AN26" s="26">
        <v>123</v>
      </c>
      <c r="AO26" s="27">
        <v>36</v>
      </c>
      <c r="AP26" s="27">
        <f t="shared" si="1"/>
        <v>87</v>
      </c>
      <c r="AQ26" s="27"/>
      <c r="AR26" s="27"/>
      <c r="AS26" s="27"/>
      <c r="AT26" s="27">
        <v>1</v>
      </c>
      <c r="AU26" s="28">
        <f t="shared" si="9"/>
        <v>13</v>
      </c>
      <c r="AV26" s="26">
        <v>119</v>
      </c>
      <c r="AW26" s="27">
        <v>36</v>
      </c>
      <c r="AX26" s="27">
        <f t="shared" si="2"/>
        <v>83</v>
      </c>
      <c r="AY26" s="27"/>
      <c r="AZ26" s="27"/>
      <c r="BA26" s="27"/>
      <c r="BB26" s="27">
        <v>1</v>
      </c>
      <c r="BC26" s="28">
        <f t="shared" si="10"/>
        <v>14</v>
      </c>
      <c r="BD26" s="26">
        <v>117</v>
      </c>
      <c r="BE26" s="27">
        <v>36</v>
      </c>
      <c r="BF26" s="27">
        <f t="shared" si="3"/>
        <v>81</v>
      </c>
      <c r="BG26" s="27"/>
      <c r="BH26" s="27"/>
      <c r="BI26" s="27"/>
      <c r="BJ26" s="27">
        <v>1</v>
      </c>
      <c r="BK26" s="28">
        <f t="shared" si="11"/>
        <v>15</v>
      </c>
      <c r="BL26" s="94"/>
      <c r="BN26" t="s">
        <v>423</v>
      </c>
      <c r="BO26" s="91">
        <f t="shared" si="12"/>
        <v>6</v>
      </c>
      <c r="BQ26" s="88">
        <f t="shared" si="16"/>
        <v>117</v>
      </c>
      <c r="BR26" s="15" t="s">
        <v>438</v>
      </c>
      <c r="BS26" s="95">
        <f t="shared" si="13"/>
        <v>36</v>
      </c>
    </row>
    <row r="27" spans="1:72" ht="21">
      <c r="A27" s="15">
        <v>24</v>
      </c>
      <c r="B27" s="3" t="s">
        <v>73</v>
      </c>
      <c r="C27" s="3" t="s">
        <v>74</v>
      </c>
      <c r="D27" s="3" t="s">
        <v>75</v>
      </c>
      <c r="E27" s="5" t="s">
        <v>21</v>
      </c>
      <c r="F27" s="5" t="s">
        <v>273</v>
      </c>
      <c r="H27" s="45"/>
      <c r="I27" s="46"/>
      <c r="J27" s="46"/>
      <c r="K27" s="46"/>
      <c r="L27" s="46"/>
      <c r="M27" s="46"/>
      <c r="N27" s="46"/>
      <c r="O27" s="44">
        <f t="shared" si="5"/>
        <v>0</v>
      </c>
      <c r="P27" s="29">
        <v>91</v>
      </c>
      <c r="Q27" s="30">
        <v>14</v>
      </c>
      <c r="R27" s="27">
        <f t="shared" si="14"/>
        <v>77</v>
      </c>
      <c r="S27" s="30"/>
      <c r="T27" s="30"/>
      <c r="U27" s="30"/>
      <c r="V27" s="30">
        <v>1</v>
      </c>
      <c r="W27" s="28">
        <f t="shared" si="6"/>
        <v>1</v>
      </c>
      <c r="X27" s="68">
        <v>82</v>
      </c>
      <c r="Y27" s="69">
        <v>14</v>
      </c>
      <c r="Z27" s="69">
        <f t="shared" si="0"/>
        <v>68</v>
      </c>
      <c r="AA27" s="69" t="s">
        <v>272</v>
      </c>
      <c r="AB27" s="69"/>
      <c r="AC27" s="69"/>
      <c r="AD27" s="69">
        <v>14</v>
      </c>
      <c r="AE27" s="64">
        <f t="shared" si="7"/>
        <v>15</v>
      </c>
      <c r="AF27" s="29">
        <v>92</v>
      </c>
      <c r="AG27" s="30">
        <v>11</v>
      </c>
      <c r="AH27" s="30">
        <f t="shared" si="15"/>
        <v>81</v>
      </c>
      <c r="AI27" s="30" t="s">
        <v>313</v>
      </c>
      <c r="AJ27" s="30"/>
      <c r="AK27" s="30"/>
      <c r="AL27" s="30">
        <v>1</v>
      </c>
      <c r="AM27" s="28">
        <f t="shared" si="8"/>
        <v>16</v>
      </c>
      <c r="AN27" s="29">
        <v>93</v>
      </c>
      <c r="AO27" s="30">
        <v>11</v>
      </c>
      <c r="AP27" s="30">
        <f t="shared" si="1"/>
        <v>82</v>
      </c>
      <c r="AQ27" s="30" t="s">
        <v>365</v>
      </c>
      <c r="AR27" s="30"/>
      <c r="AS27" s="30"/>
      <c r="AT27" s="30">
        <v>1</v>
      </c>
      <c r="AU27" s="28">
        <f t="shared" si="9"/>
        <v>17</v>
      </c>
      <c r="AV27" s="29">
        <v>92</v>
      </c>
      <c r="AW27" s="30">
        <v>11</v>
      </c>
      <c r="AX27" s="30">
        <f t="shared" si="2"/>
        <v>81</v>
      </c>
      <c r="AY27" s="30"/>
      <c r="AZ27" s="30" t="s">
        <v>392</v>
      </c>
      <c r="BA27" s="30"/>
      <c r="BB27" s="30">
        <v>1</v>
      </c>
      <c r="BC27" s="28">
        <f t="shared" si="10"/>
        <v>18</v>
      </c>
      <c r="BD27" s="29"/>
      <c r="BE27" s="30"/>
      <c r="BF27" s="30" t="str">
        <f t="shared" si="3"/>
        <v>-</v>
      </c>
      <c r="BG27" s="30"/>
      <c r="BH27" s="30"/>
      <c r="BI27" s="30"/>
      <c r="BJ27" s="30"/>
      <c r="BK27" s="28">
        <f t="shared" si="11"/>
        <v>18</v>
      </c>
      <c r="BL27" s="94"/>
      <c r="BO27" s="91">
        <f t="shared" si="12"/>
        <v>5</v>
      </c>
      <c r="BQ27" s="88">
        <f t="shared" si="16"/>
        <v>90</v>
      </c>
      <c r="BR27" s="15" t="s">
        <v>438</v>
      </c>
      <c r="BS27" s="95">
        <f t="shared" si="13"/>
        <v>14</v>
      </c>
    </row>
    <row r="28" spans="1:72" ht="21">
      <c r="A28" s="15">
        <v>25</v>
      </c>
      <c r="B28" s="3" t="s">
        <v>77</v>
      </c>
      <c r="C28" s="3" t="s">
        <v>78</v>
      </c>
      <c r="D28" s="3" t="s">
        <v>79</v>
      </c>
      <c r="E28" s="5" t="s">
        <v>10</v>
      </c>
      <c r="F28" s="5" t="s">
        <v>273</v>
      </c>
      <c r="H28" s="42"/>
      <c r="I28" s="43"/>
      <c r="J28" s="43"/>
      <c r="K28" s="43"/>
      <c r="L28" s="43"/>
      <c r="M28" s="43"/>
      <c r="N28" s="43"/>
      <c r="O28" s="44">
        <f t="shared" si="5"/>
        <v>0</v>
      </c>
      <c r="P28" s="26"/>
      <c r="Q28" s="27"/>
      <c r="R28" s="27" t="str">
        <f t="shared" si="14"/>
        <v>-</v>
      </c>
      <c r="S28" s="27"/>
      <c r="T28" s="27"/>
      <c r="U28" s="27"/>
      <c r="V28" s="27"/>
      <c r="W28" s="28">
        <f t="shared" si="6"/>
        <v>0</v>
      </c>
      <c r="X28" s="26">
        <v>103</v>
      </c>
      <c r="Y28" s="27">
        <v>10</v>
      </c>
      <c r="Z28" s="27">
        <f t="shared" si="0"/>
        <v>93</v>
      </c>
      <c r="AA28" s="27"/>
      <c r="AB28" s="27"/>
      <c r="AC28" s="27"/>
      <c r="AD28" s="27">
        <v>1</v>
      </c>
      <c r="AE28" s="28">
        <f t="shared" si="7"/>
        <v>1</v>
      </c>
      <c r="AF28" s="26">
        <v>85</v>
      </c>
      <c r="AG28" s="27">
        <v>11</v>
      </c>
      <c r="AH28" s="27">
        <f t="shared" si="15"/>
        <v>74</v>
      </c>
      <c r="AI28" s="27" t="s">
        <v>307</v>
      </c>
      <c r="AJ28" s="27"/>
      <c r="AK28" s="27" t="s">
        <v>308</v>
      </c>
      <c r="AL28" s="27">
        <v>8</v>
      </c>
      <c r="AM28" s="28">
        <f t="shared" si="8"/>
        <v>9</v>
      </c>
      <c r="AN28" s="26"/>
      <c r="AO28" s="27"/>
      <c r="AP28" s="27" t="str">
        <f t="shared" si="1"/>
        <v>-</v>
      </c>
      <c r="AQ28" s="27"/>
      <c r="AR28" s="27"/>
      <c r="AS28" s="27"/>
      <c r="AT28" s="27"/>
      <c r="AU28" s="28">
        <f t="shared" si="9"/>
        <v>9</v>
      </c>
      <c r="AV28" s="26"/>
      <c r="AW28" s="27"/>
      <c r="AX28" s="27" t="str">
        <f t="shared" si="2"/>
        <v>-</v>
      </c>
      <c r="AY28" s="27"/>
      <c r="AZ28" s="27"/>
      <c r="BA28" s="27"/>
      <c r="BB28" s="27"/>
      <c r="BC28" s="28">
        <f t="shared" si="10"/>
        <v>9</v>
      </c>
      <c r="BD28" s="26"/>
      <c r="BE28" s="27"/>
      <c r="BF28" s="27" t="str">
        <f t="shared" si="3"/>
        <v>-</v>
      </c>
      <c r="BG28" s="27"/>
      <c r="BH28" s="27"/>
      <c r="BI28" s="27"/>
      <c r="BJ28" s="27"/>
      <c r="BK28" s="28">
        <f t="shared" si="11"/>
        <v>9</v>
      </c>
      <c r="BL28" s="94"/>
      <c r="BO28" s="91">
        <f t="shared" si="12"/>
        <v>2</v>
      </c>
      <c r="BQ28" s="88">
        <f t="shared" si="16"/>
        <v>94</v>
      </c>
      <c r="BR28" s="15" t="s">
        <v>438</v>
      </c>
      <c r="BS28" s="95">
        <f t="shared" si="13"/>
        <v>18</v>
      </c>
    </row>
    <row r="29" spans="1:72" ht="21">
      <c r="A29" s="15">
        <v>26</v>
      </c>
      <c r="B29" s="3" t="s">
        <v>80</v>
      </c>
      <c r="C29" s="3" t="s">
        <v>81</v>
      </c>
      <c r="D29" s="3" t="s">
        <v>82</v>
      </c>
      <c r="E29" s="5" t="s">
        <v>76</v>
      </c>
      <c r="F29" s="5" t="s">
        <v>252</v>
      </c>
      <c r="H29" s="42"/>
      <c r="I29" s="43"/>
      <c r="J29" s="43"/>
      <c r="K29" s="43"/>
      <c r="L29" s="43"/>
      <c r="M29" s="43"/>
      <c r="N29" s="43"/>
      <c r="O29" s="44">
        <f t="shared" si="5"/>
        <v>0</v>
      </c>
      <c r="P29" s="59">
        <v>79</v>
      </c>
      <c r="Q29" s="60">
        <v>11</v>
      </c>
      <c r="R29" s="60">
        <f t="shared" si="14"/>
        <v>68</v>
      </c>
      <c r="S29" s="60" t="s">
        <v>232</v>
      </c>
      <c r="T29" s="60"/>
      <c r="U29" s="60"/>
      <c r="V29" s="60">
        <v>13</v>
      </c>
      <c r="W29" s="61">
        <f t="shared" si="6"/>
        <v>13</v>
      </c>
      <c r="X29" s="26">
        <v>86</v>
      </c>
      <c r="Y29" s="27">
        <v>9</v>
      </c>
      <c r="Z29" s="27">
        <f t="shared" si="0"/>
        <v>77</v>
      </c>
      <c r="AA29" s="27"/>
      <c r="AB29" s="27"/>
      <c r="AC29" s="27"/>
      <c r="AD29" s="27">
        <v>9</v>
      </c>
      <c r="AE29" s="28">
        <f t="shared" si="7"/>
        <v>22</v>
      </c>
      <c r="AF29" s="26">
        <v>92</v>
      </c>
      <c r="AG29" s="27">
        <v>9</v>
      </c>
      <c r="AH29" s="27">
        <f t="shared" si="15"/>
        <v>83</v>
      </c>
      <c r="AI29" s="27" t="s">
        <v>314</v>
      </c>
      <c r="AJ29" s="27"/>
      <c r="AK29" s="27"/>
      <c r="AL29" s="27">
        <v>1</v>
      </c>
      <c r="AM29" s="28">
        <f t="shared" si="8"/>
        <v>23</v>
      </c>
      <c r="AN29" s="26">
        <v>86</v>
      </c>
      <c r="AO29" s="27">
        <v>9</v>
      </c>
      <c r="AP29" s="27">
        <f t="shared" si="1"/>
        <v>77</v>
      </c>
      <c r="AQ29" s="27" t="s">
        <v>367</v>
      </c>
      <c r="AR29" s="27" t="s">
        <v>368</v>
      </c>
      <c r="AS29" s="27"/>
      <c r="AT29" s="27">
        <v>3</v>
      </c>
      <c r="AU29" s="28">
        <f t="shared" si="9"/>
        <v>26</v>
      </c>
      <c r="AV29" s="26">
        <v>81</v>
      </c>
      <c r="AW29" s="27">
        <v>9</v>
      </c>
      <c r="AX29" s="27">
        <f t="shared" si="2"/>
        <v>72</v>
      </c>
      <c r="AY29" s="27" t="s">
        <v>387</v>
      </c>
      <c r="AZ29" s="27"/>
      <c r="BA29" s="27"/>
      <c r="BB29" s="27">
        <v>11</v>
      </c>
      <c r="BC29" s="28">
        <f t="shared" si="10"/>
        <v>37</v>
      </c>
      <c r="BD29" s="42">
        <v>79</v>
      </c>
      <c r="BE29" s="57">
        <v>9</v>
      </c>
      <c r="BF29" s="57">
        <f t="shared" si="3"/>
        <v>70</v>
      </c>
      <c r="BG29" s="57" t="s">
        <v>405</v>
      </c>
      <c r="BH29" s="57" t="s">
        <v>406</v>
      </c>
      <c r="BI29" s="57"/>
      <c r="BJ29" s="57">
        <v>15</v>
      </c>
      <c r="BK29" s="58">
        <f t="shared" si="11"/>
        <v>52</v>
      </c>
      <c r="BL29" s="93" t="s">
        <v>447</v>
      </c>
      <c r="BN29" t="s">
        <v>423</v>
      </c>
      <c r="BO29" s="91">
        <f t="shared" si="12"/>
        <v>6</v>
      </c>
      <c r="BP29" t="s">
        <v>432</v>
      </c>
      <c r="BQ29" s="88">
        <f t="shared" si="16"/>
        <v>83.833333333333329</v>
      </c>
      <c r="BR29" s="15" t="s">
        <v>438</v>
      </c>
      <c r="BS29" s="95">
        <f>ROUND((BQ29-72)*0.8*0.8,0)</f>
        <v>8</v>
      </c>
      <c r="BT29" t="s">
        <v>442</v>
      </c>
    </row>
    <row r="30" spans="1:72" ht="21">
      <c r="A30" s="15">
        <v>27</v>
      </c>
      <c r="B30" s="3" t="s">
        <v>83</v>
      </c>
      <c r="C30" s="3" t="s">
        <v>84</v>
      </c>
      <c r="D30" s="3" t="s">
        <v>85</v>
      </c>
      <c r="E30" s="5" t="s">
        <v>86</v>
      </c>
      <c r="F30" s="5" t="s">
        <v>274</v>
      </c>
      <c r="H30" s="42"/>
      <c r="I30" s="43"/>
      <c r="J30" s="43"/>
      <c r="K30" s="43"/>
      <c r="L30" s="43"/>
      <c r="M30" s="43"/>
      <c r="N30" s="43"/>
      <c r="O30" s="44">
        <f t="shared" si="5"/>
        <v>0</v>
      </c>
      <c r="P30" s="26"/>
      <c r="Q30" s="27"/>
      <c r="R30" s="27" t="str">
        <f t="shared" si="14"/>
        <v>-</v>
      </c>
      <c r="S30" s="27"/>
      <c r="T30" s="27"/>
      <c r="U30" s="27"/>
      <c r="V30" s="27"/>
      <c r="W30" s="28">
        <f t="shared" si="6"/>
        <v>0</v>
      </c>
      <c r="X30" s="59">
        <v>92</v>
      </c>
      <c r="Y30" s="60">
        <v>22</v>
      </c>
      <c r="Z30" s="60">
        <f t="shared" si="0"/>
        <v>70</v>
      </c>
      <c r="AA30" s="60"/>
      <c r="AB30" s="60"/>
      <c r="AC30" s="60"/>
      <c r="AD30" s="60">
        <v>13</v>
      </c>
      <c r="AE30" s="61">
        <f t="shared" si="7"/>
        <v>13</v>
      </c>
      <c r="AF30" s="26">
        <v>100</v>
      </c>
      <c r="AG30" s="27">
        <v>20</v>
      </c>
      <c r="AH30" s="27">
        <f t="shared" si="15"/>
        <v>80</v>
      </c>
      <c r="AI30" s="27"/>
      <c r="AJ30" s="27"/>
      <c r="AK30" s="27"/>
      <c r="AL30" s="27">
        <v>1</v>
      </c>
      <c r="AM30" s="28">
        <f t="shared" si="8"/>
        <v>14</v>
      </c>
      <c r="AN30" s="26"/>
      <c r="AO30" s="27"/>
      <c r="AP30" s="27" t="str">
        <f t="shared" si="1"/>
        <v>-</v>
      </c>
      <c r="AQ30" s="27"/>
      <c r="AR30" s="27"/>
      <c r="AS30" s="27"/>
      <c r="AT30" s="27"/>
      <c r="AU30" s="28">
        <f t="shared" si="9"/>
        <v>14</v>
      </c>
      <c r="AV30" s="26"/>
      <c r="AW30" s="27"/>
      <c r="AX30" s="27" t="str">
        <f t="shared" si="2"/>
        <v>-</v>
      </c>
      <c r="AY30" s="27"/>
      <c r="AZ30" s="27"/>
      <c r="BA30" s="27"/>
      <c r="BB30" s="27"/>
      <c r="BC30" s="28">
        <f t="shared" si="10"/>
        <v>14</v>
      </c>
      <c r="BD30" s="26"/>
      <c r="BE30" s="27"/>
      <c r="BF30" s="27" t="str">
        <f t="shared" si="3"/>
        <v>-</v>
      </c>
      <c r="BG30" s="27"/>
      <c r="BH30" s="27"/>
      <c r="BI30" s="27"/>
      <c r="BJ30" s="27"/>
      <c r="BK30" s="28">
        <f t="shared" si="11"/>
        <v>14</v>
      </c>
      <c r="BL30" s="94"/>
      <c r="BO30" s="91">
        <f t="shared" si="12"/>
        <v>2</v>
      </c>
      <c r="BQ30" s="88">
        <f t="shared" si="16"/>
        <v>96</v>
      </c>
      <c r="BR30" s="15" t="s">
        <v>438</v>
      </c>
      <c r="BS30" s="95">
        <f t="shared" si="13"/>
        <v>19</v>
      </c>
    </row>
    <row r="31" spans="1:72" ht="21">
      <c r="A31" s="15">
        <v>28</v>
      </c>
      <c r="B31" s="6" t="s">
        <v>87</v>
      </c>
      <c r="C31" s="6" t="s">
        <v>88</v>
      </c>
      <c r="D31" s="7" t="s">
        <v>89</v>
      </c>
      <c r="E31" s="9">
        <v>30</v>
      </c>
      <c r="F31" s="9"/>
      <c r="H31" s="42"/>
      <c r="I31" s="43"/>
      <c r="J31" s="43"/>
      <c r="K31" s="43"/>
      <c r="L31" s="43"/>
      <c r="M31" s="43"/>
      <c r="N31" s="43"/>
      <c r="O31" s="44">
        <f t="shared" si="5"/>
        <v>0</v>
      </c>
      <c r="P31" s="26"/>
      <c r="Q31" s="27"/>
      <c r="R31" s="27" t="str">
        <f t="shared" si="14"/>
        <v>-</v>
      </c>
      <c r="S31" s="27"/>
      <c r="T31" s="27"/>
      <c r="U31" s="27"/>
      <c r="V31" s="27"/>
      <c r="W31" s="28">
        <f t="shared" si="6"/>
        <v>0</v>
      </c>
      <c r="X31" s="26"/>
      <c r="Y31" s="27"/>
      <c r="Z31" s="27" t="str">
        <f t="shared" si="0"/>
        <v>-</v>
      </c>
      <c r="AA31" s="27"/>
      <c r="AB31" s="27"/>
      <c r="AC31" s="27"/>
      <c r="AD31" s="27"/>
      <c r="AE31" s="28">
        <f t="shared" si="7"/>
        <v>0</v>
      </c>
      <c r="AF31" s="26"/>
      <c r="AG31" s="27"/>
      <c r="AH31" s="27" t="str">
        <f t="shared" si="15"/>
        <v>-</v>
      </c>
      <c r="AI31" s="27"/>
      <c r="AJ31" s="27"/>
      <c r="AK31" s="27"/>
      <c r="AL31" s="27"/>
      <c r="AM31" s="28">
        <f t="shared" si="8"/>
        <v>0</v>
      </c>
      <c r="AN31" s="26"/>
      <c r="AO31" s="27"/>
      <c r="AP31" s="27" t="str">
        <f t="shared" si="1"/>
        <v>-</v>
      </c>
      <c r="AQ31" s="27"/>
      <c r="AR31" s="27"/>
      <c r="AS31" s="27"/>
      <c r="AT31" s="27"/>
      <c r="AU31" s="28">
        <f t="shared" si="9"/>
        <v>0</v>
      </c>
      <c r="AV31" s="26"/>
      <c r="AW31" s="27"/>
      <c r="AX31" s="27" t="str">
        <f t="shared" si="2"/>
        <v>-</v>
      </c>
      <c r="AY31" s="27"/>
      <c r="AZ31" s="27"/>
      <c r="BA31" s="27"/>
      <c r="BB31" s="27"/>
      <c r="BC31" s="28">
        <f t="shared" si="10"/>
        <v>0</v>
      </c>
      <c r="BD31" s="26"/>
      <c r="BE31" s="27"/>
      <c r="BF31" s="27" t="str">
        <f t="shared" si="3"/>
        <v>-</v>
      </c>
      <c r="BG31" s="27"/>
      <c r="BH31" s="27"/>
      <c r="BI31" s="27"/>
      <c r="BJ31" s="27"/>
      <c r="BK31" s="28">
        <f t="shared" si="11"/>
        <v>0</v>
      </c>
      <c r="BL31" s="94"/>
      <c r="BO31" s="91">
        <f t="shared" si="12"/>
        <v>0</v>
      </c>
      <c r="BQ31" s="88" t="str">
        <f t="shared" si="16"/>
        <v>-</v>
      </c>
      <c r="BR31" s="15" t="s">
        <v>438</v>
      </c>
      <c r="BS31" s="95">
        <v>30</v>
      </c>
      <c r="BT31" t="s">
        <v>443</v>
      </c>
    </row>
    <row r="32" spans="1:72" ht="21">
      <c r="A32" s="15">
        <v>29</v>
      </c>
      <c r="B32" s="6" t="s">
        <v>90</v>
      </c>
      <c r="C32" s="6" t="s">
        <v>91</v>
      </c>
      <c r="D32" s="7" t="s">
        <v>92</v>
      </c>
      <c r="E32" s="5" t="s">
        <v>93</v>
      </c>
      <c r="F32" s="5" t="s">
        <v>357</v>
      </c>
      <c r="H32" s="42"/>
      <c r="I32" s="43"/>
      <c r="J32" s="43"/>
      <c r="K32" s="43"/>
      <c r="L32" s="43"/>
      <c r="M32" s="43"/>
      <c r="N32" s="43"/>
      <c r="O32" s="44">
        <f t="shared" si="5"/>
        <v>0</v>
      </c>
      <c r="P32" s="26"/>
      <c r="Q32" s="27"/>
      <c r="R32" s="27" t="str">
        <f t="shared" si="14"/>
        <v>-</v>
      </c>
      <c r="S32" s="27"/>
      <c r="T32" s="27"/>
      <c r="U32" s="27"/>
      <c r="V32" s="27"/>
      <c r="W32" s="28">
        <f t="shared" si="6"/>
        <v>0</v>
      </c>
      <c r="X32" s="26">
        <v>96</v>
      </c>
      <c r="Y32" s="27">
        <v>13</v>
      </c>
      <c r="Z32" s="27">
        <f t="shared" si="0"/>
        <v>83</v>
      </c>
      <c r="AA32" s="27" t="s">
        <v>280</v>
      </c>
      <c r="AB32" s="27"/>
      <c r="AC32" s="27"/>
      <c r="AD32" s="27">
        <v>1</v>
      </c>
      <c r="AE32" s="28">
        <f t="shared" si="7"/>
        <v>1</v>
      </c>
      <c r="AF32" s="26">
        <v>86</v>
      </c>
      <c r="AG32" s="27">
        <v>13</v>
      </c>
      <c r="AH32" s="27">
        <f t="shared" si="15"/>
        <v>73</v>
      </c>
      <c r="AI32" s="27" t="s">
        <v>304</v>
      </c>
      <c r="AJ32" s="27"/>
      <c r="AK32" s="27"/>
      <c r="AL32" s="27">
        <v>9</v>
      </c>
      <c r="AM32" s="28">
        <f t="shared" si="8"/>
        <v>10</v>
      </c>
      <c r="AN32" s="56">
        <v>82</v>
      </c>
      <c r="AO32" s="57">
        <v>13</v>
      </c>
      <c r="AP32" s="57">
        <f t="shared" si="1"/>
        <v>69</v>
      </c>
      <c r="AQ32" s="57"/>
      <c r="AR32" s="57"/>
      <c r="AS32" s="57"/>
      <c r="AT32" s="57">
        <v>15</v>
      </c>
      <c r="AU32" s="58">
        <f t="shared" si="9"/>
        <v>25</v>
      </c>
      <c r="AV32" s="26"/>
      <c r="AW32" s="27"/>
      <c r="AX32" s="27" t="str">
        <f t="shared" si="2"/>
        <v>-</v>
      </c>
      <c r="AY32" s="27"/>
      <c r="AZ32" s="27"/>
      <c r="BA32" s="27"/>
      <c r="BB32" s="27"/>
      <c r="BC32" s="28">
        <f t="shared" si="10"/>
        <v>25</v>
      </c>
      <c r="BD32" s="26">
        <v>88</v>
      </c>
      <c r="BE32" s="27">
        <v>9</v>
      </c>
      <c r="BF32" s="27">
        <f t="shared" si="3"/>
        <v>79</v>
      </c>
      <c r="BG32" s="27" t="s">
        <v>409</v>
      </c>
      <c r="BH32" s="27"/>
      <c r="BI32" s="27"/>
      <c r="BJ32" s="27">
        <v>2</v>
      </c>
      <c r="BK32" s="28">
        <f t="shared" si="11"/>
        <v>27</v>
      </c>
      <c r="BL32" s="94"/>
      <c r="BO32" s="91">
        <f t="shared" si="12"/>
        <v>4</v>
      </c>
      <c r="BP32" t="s">
        <v>430</v>
      </c>
      <c r="BQ32" s="88">
        <f t="shared" si="16"/>
        <v>88</v>
      </c>
      <c r="BR32" s="15" t="s">
        <v>437</v>
      </c>
      <c r="BS32" s="95">
        <f>ROUND((BQ32-72)*0.8*0.8,0)</f>
        <v>10</v>
      </c>
      <c r="BT32" t="s">
        <v>442</v>
      </c>
    </row>
    <row r="33" spans="1:72" ht="21">
      <c r="A33" s="15">
        <v>30</v>
      </c>
      <c r="B33" s="70" t="s">
        <v>94</v>
      </c>
      <c r="C33" s="70" t="s">
        <v>95</v>
      </c>
      <c r="D33" s="70" t="s">
        <v>34</v>
      </c>
      <c r="E33" s="84">
        <v>28</v>
      </c>
      <c r="F33" s="84">
        <v>29</v>
      </c>
      <c r="G33" s="83" t="s">
        <v>420</v>
      </c>
      <c r="H33" s="42"/>
      <c r="I33" s="43"/>
      <c r="J33" s="43"/>
      <c r="K33" s="43"/>
      <c r="L33" s="43"/>
      <c r="M33" s="43"/>
      <c r="N33" s="43"/>
      <c r="O33" s="44">
        <f t="shared" si="5"/>
        <v>0</v>
      </c>
      <c r="P33" s="26">
        <v>111</v>
      </c>
      <c r="Q33" s="27">
        <v>28</v>
      </c>
      <c r="R33" s="27">
        <f t="shared" si="14"/>
        <v>83</v>
      </c>
      <c r="S33" s="27"/>
      <c r="T33" s="27"/>
      <c r="U33" s="27"/>
      <c r="V33" s="27">
        <v>1</v>
      </c>
      <c r="W33" s="28">
        <f t="shared" si="6"/>
        <v>1</v>
      </c>
      <c r="X33" s="26">
        <v>104</v>
      </c>
      <c r="Y33" s="27">
        <v>29</v>
      </c>
      <c r="Z33" s="27">
        <f t="shared" si="0"/>
        <v>75</v>
      </c>
      <c r="AA33" s="27"/>
      <c r="AB33" s="27"/>
      <c r="AC33" s="27"/>
      <c r="AD33" s="27">
        <v>11</v>
      </c>
      <c r="AE33" s="28">
        <f t="shared" si="7"/>
        <v>12</v>
      </c>
      <c r="AF33" s="26"/>
      <c r="AG33" s="27"/>
      <c r="AH33" s="27" t="str">
        <f t="shared" si="15"/>
        <v>-</v>
      </c>
      <c r="AI33" s="27"/>
      <c r="AJ33" s="27"/>
      <c r="AK33" s="27"/>
      <c r="AL33" s="27"/>
      <c r="AM33" s="28">
        <f t="shared" si="8"/>
        <v>12</v>
      </c>
      <c r="AN33" s="26"/>
      <c r="AO33" s="27"/>
      <c r="AP33" s="27" t="str">
        <f t="shared" si="1"/>
        <v>-</v>
      </c>
      <c r="AQ33" s="27"/>
      <c r="AR33" s="27"/>
      <c r="AS33" s="27"/>
      <c r="AT33" s="27"/>
      <c r="AU33" s="28">
        <f t="shared" si="9"/>
        <v>12</v>
      </c>
      <c r="AV33" s="26">
        <v>112</v>
      </c>
      <c r="AW33" s="27">
        <v>29</v>
      </c>
      <c r="AX33" s="27">
        <f t="shared" si="2"/>
        <v>83</v>
      </c>
      <c r="AY33" s="27"/>
      <c r="AZ33" s="27"/>
      <c r="BA33" s="27"/>
      <c r="BB33" s="27">
        <v>1</v>
      </c>
      <c r="BC33" s="28">
        <f t="shared" si="10"/>
        <v>13</v>
      </c>
      <c r="BD33" s="26"/>
      <c r="BE33" s="27"/>
      <c r="BF33" s="27" t="str">
        <f t="shared" si="3"/>
        <v>-</v>
      </c>
      <c r="BG33" s="27"/>
      <c r="BH33" s="27"/>
      <c r="BI33" s="27"/>
      <c r="BJ33" s="27"/>
      <c r="BK33" s="28">
        <f t="shared" si="11"/>
        <v>13</v>
      </c>
      <c r="BL33" s="94"/>
      <c r="BO33" s="91">
        <f t="shared" si="12"/>
        <v>3</v>
      </c>
      <c r="BQ33" s="88">
        <f t="shared" si="16"/>
        <v>109</v>
      </c>
      <c r="BR33" s="15" t="s">
        <v>404</v>
      </c>
      <c r="BS33" s="95" t="s">
        <v>404</v>
      </c>
    </row>
    <row r="34" spans="1:72" ht="21">
      <c r="A34" s="15">
        <v>31</v>
      </c>
      <c r="B34" s="70" t="s">
        <v>96</v>
      </c>
      <c r="C34" s="70" t="s">
        <v>97</v>
      </c>
      <c r="D34" s="70" t="s">
        <v>98</v>
      </c>
      <c r="E34" s="71" t="s">
        <v>21</v>
      </c>
      <c r="F34" s="71"/>
      <c r="G34" s="72" t="s">
        <v>279</v>
      </c>
      <c r="H34" s="45"/>
      <c r="I34" s="46"/>
      <c r="J34" s="46"/>
      <c r="K34" s="46"/>
      <c r="L34" s="46"/>
      <c r="M34" s="46"/>
      <c r="N34" s="46"/>
      <c r="O34" s="44">
        <f t="shared" si="5"/>
        <v>0</v>
      </c>
      <c r="P34" s="29">
        <v>83</v>
      </c>
      <c r="Q34" s="30">
        <v>14</v>
      </c>
      <c r="R34" s="27">
        <f t="shared" si="14"/>
        <v>69</v>
      </c>
      <c r="S34" s="30" t="s">
        <v>234</v>
      </c>
      <c r="T34" s="30"/>
      <c r="U34" s="30"/>
      <c r="V34" s="30">
        <v>11</v>
      </c>
      <c r="W34" s="28">
        <f t="shared" si="6"/>
        <v>11</v>
      </c>
      <c r="X34" s="29">
        <v>92</v>
      </c>
      <c r="Y34" s="30">
        <v>14</v>
      </c>
      <c r="Z34" s="30">
        <f t="shared" si="0"/>
        <v>78</v>
      </c>
      <c r="AA34" s="30" t="s">
        <v>278</v>
      </c>
      <c r="AB34" s="30"/>
      <c r="AC34" s="30"/>
      <c r="AD34" s="30">
        <v>6</v>
      </c>
      <c r="AE34" s="28">
        <f t="shared" si="7"/>
        <v>17</v>
      </c>
      <c r="AF34" s="29"/>
      <c r="AG34" s="30"/>
      <c r="AH34" s="30" t="str">
        <f t="shared" si="15"/>
        <v>-</v>
      </c>
      <c r="AI34" s="30"/>
      <c r="AJ34" s="30"/>
      <c r="AK34" s="30"/>
      <c r="AL34" s="30"/>
      <c r="AM34" s="28">
        <f t="shared" si="8"/>
        <v>17</v>
      </c>
      <c r="AN34" s="29"/>
      <c r="AO34" s="30"/>
      <c r="AP34" s="30" t="str">
        <f t="shared" si="1"/>
        <v>-</v>
      </c>
      <c r="AQ34" s="30"/>
      <c r="AR34" s="30"/>
      <c r="AS34" s="30"/>
      <c r="AT34" s="30"/>
      <c r="AU34" s="28">
        <f t="shared" si="9"/>
        <v>17</v>
      </c>
      <c r="AV34" s="29"/>
      <c r="AW34" s="30"/>
      <c r="AX34" s="30" t="str">
        <f t="shared" si="2"/>
        <v>-</v>
      </c>
      <c r="AY34" s="30"/>
      <c r="AZ34" s="30"/>
      <c r="BA34" s="30"/>
      <c r="BB34" s="30"/>
      <c r="BC34" s="28">
        <f t="shared" si="10"/>
        <v>17</v>
      </c>
      <c r="BD34" s="29"/>
      <c r="BE34" s="30"/>
      <c r="BF34" s="30" t="str">
        <f t="shared" si="3"/>
        <v>-</v>
      </c>
      <c r="BG34" s="30"/>
      <c r="BH34" s="30"/>
      <c r="BI34" s="30"/>
      <c r="BJ34" s="30"/>
      <c r="BK34" s="28">
        <f t="shared" si="11"/>
        <v>17</v>
      </c>
      <c r="BL34" s="94"/>
      <c r="BO34" s="91">
        <f t="shared" si="12"/>
        <v>2</v>
      </c>
      <c r="BQ34" s="88">
        <f t="shared" si="16"/>
        <v>87.5</v>
      </c>
      <c r="BR34" s="15" t="s">
        <v>404</v>
      </c>
      <c r="BS34" s="95" t="s">
        <v>404</v>
      </c>
    </row>
    <row r="35" spans="1:72" ht="21">
      <c r="A35" s="15">
        <v>32</v>
      </c>
      <c r="B35" s="70" t="s">
        <v>99</v>
      </c>
      <c r="C35" s="70" t="s">
        <v>100</v>
      </c>
      <c r="D35" s="70" t="s">
        <v>101</v>
      </c>
      <c r="E35" s="82" t="s">
        <v>7</v>
      </c>
      <c r="F35" s="71" t="s">
        <v>320</v>
      </c>
      <c r="G35" s="83" t="s">
        <v>419</v>
      </c>
      <c r="H35" s="45"/>
      <c r="I35" s="46"/>
      <c r="J35" s="46"/>
      <c r="K35" s="46"/>
      <c r="L35" s="46"/>
      <c r="M35" s="46"/>
      <c r="N35" s="46"/>
      <c r="O35" s="44">
        <f t="shared" si="5"/>
        <v>0</v>
      </c>
      <c r="P35" s="29">
        <v>91</v>
      </c>
      <c r="Q35" s="30">
        <v>23</v>
      </c>
      <c r="R35" s="27">
        <f t="shared" si="14"/>
        <v>68</v>
      </c>
      <c r="S35" s="30"/>
      <c r="T35" s="30" t="s">
        <v>233</v>
      </c>
      <c r="U35" s="30"/>
      <c r="V35" s="30">
        <v>12</v>
      </c>
      <c r="W35" s="28">
        <f t="shared" si="6"/>
        <v>12</v>
      </c>
      <c r="X35" s="29">
        <v>115</v>
      </c>
      <c r="Y35" s="30">
        <v>23</v>
      </c>
      <c r="Z35" s="30">
        <f t="shared" si="0"/>
        <v>92</v>
      </c>
      <c r="AA35" s="30"/>
      <c r="AB35" s="30"/>
      <c r="AC35" s="30"/>
      <c r="AD35" s="30">
        <v>1</v>
      </c>
      <c r="AE35" s="28">
        <f t="shared" si="7"/>
        <v>13</v>
      </c>
      <c r="AF35" s="79">
        <v>92</v>
      </c>
      <c r="AG35" s="80">
        <v>23</v>
      </c>
      <c r="AH35" s="80">
        <f t="shared" si="15"/>
        <v>69</v>
      </c>
      <c r="AI35" s="80"/>
      <c r="AJ35" s="80"/>
      <c r="AK35" s="80"/>
      <c r="AL35" s="80">
        <v>13</v>
      </c>
      <c r="AM35" s="61">
        <f t="shared" si="8"/>
        <v>26</v>
      </c>
      <c r="AN35" s="29">
        <v>102</v>
      </c>
      <c r="AO35" s="30">
        <v>20</v>
      </c>
      <c r="AP35" s="30">
        <f t="shared" si="1"/>
        <v>82</v>
      </c>
      <c r="AQ35" s="30"/>
      <c r="AR35" s="30" t="s">
        <v>371</v>
      </c>
      <c r="AS35" s="30"/>
      <c r="AT35" s="30">
        <v>1</v>
      </c>
      <c r="AU35" s="28">
        <f t="shared" si="9"/>
        <v>27</v>
      </c>
      <c r="AV35" s="29">
        <v>97</v>
      </c>
      <c r="AW35" s="30">
        <v>20</v>
      </c>
      <c r="AX35" s="30">
        <f t="shared" si="2"/>
        <v>77</v>
      </c>
      <c r="AY35" s="30"/>
      <c r="AZ35" s="30"/>
      <c r="BA35" s="30"/>
      <c r="BB35" s="30">
        <v>4</v>
      </c>
      <c r="BC35" s="28">
        <f t="shared" si="10"/>
        <v>31</v>
      </c>
      <c r="BD35" s="29">
        <v>100</v>
      </c>
      <c r="BE35" s="30">
        <v>20</v>
      </c>
      <c r="BF35" s="30">
        <f t="shared" si="3"/>
        <v>80</v>
      </c>
      <c r="BG35" s="30"/>
      <c r="BH35" s="30"/>
      <c r="BI35" s="30"/>
      <c r="BJ35" s="30">
        <v>1</v>
      </c>
      <c r="BK35" s="28">
        <f t="shared" si="11"/>
        <v>32</v>
      </c>
      <c r="BL35" s="93" t="s">
        <v>451</v>
      </c>
      <c r="BN35" t="s">
        <v>423</v>
      </c>
      <c r="BO35" s="91">
        <f t="shared" si="12"/>
        <v>6</v>
      </c>
      <c r="BQ35" s="88">
        <f t="shared" si="16"/>
        <v>99.5</v>
      </c>
      <c r="BR35" s="15" t="s">
        <v>404</v>
      </c>
      <c r="BS35" s="95" t="s">
        <v>404</v>
      </c>
    </row>
    <row r="36" spans="1:72" ht="21">
      <c r="A36" s="15">
        <v>33</v>
      </c>
      <c r="B36" s="3" t="s">
        <v>102</v>
      </c>
      <c r="C36" s="3" t="s">
        <v>103</v>
      </c>
      <c r="D36" s="4" t="s">
        <v>104</v>
      </c>
      <c r="E36" s="5" t="s">
        <v>235</v>
      </c>
      <c r="F36" s="5"/>
      <c r="H36" s="42"/>
      <c r="I36" s="43"/>
      <c r="J36" s="43"/>
      <c r="K36" s="43"/>
      <c r="L36" s="43"/>
      <c r="M36" s="43"/>
      <c r="N36" s="43"/>
      <c r="O36" s="44">
        <f t="shared" si="5"/>
        <v>0</v>
      </c>
      <c r="P36" s="26">
        <v>86</v>
      </c>
      <c r="Q36" s="27">
        <v>17</v>
      </c>
      <c r="R36" s="27">
        <f t="shared" si="14"/>
        <v>69</v>
      </c>
      <c r="S36" s="27" t="s">
        <v>236</v>
      </c>
      <c r="T36" s="27"/>
      <c r="U36" s="27"/>
      <c r="V36" s="27">
        <v>10</v>
      </c>
      <c r="W36" s="28">
        <f t="shared" si="6"/>
        <v>10</v>
      </c>
      <c r="X36" s="26">
        <v>98</v>
      </c>
      <c r="Y36" s="27">
        <v>17</v>
      </c>
      <c r="Z36" s="27">
        <f t="shared" si="0"/>
        <v>81</v>
      </c>
      <c r="AA36" s="27"/>
      <c r="AB36" s="27"/>
      <c r="AC36" s="27"/>
      <c r="AD36" s="27">
        <v>1</v>
      </c>
      <c r="AE36" s="28">
        <f t="shared" si="7"/>
        <v>11</v>
      </c>
      <c r="AF36" s="26">
        <v>98</v>
      </c>
      <c r="AG36" s="27">
        <v>17</v>
      </c>
      <c r="AH36" s="27">
        <f t="shared" si="15"/>
        <v>81</v>
      </c>
      <c r="AI36" s="27" t="s">
        <v>308</v>
      </c>
      <c r="AJ36" s="27"/>
      <c r="AK36" s="27"/>
      <c r="AL36" s="27">
        <v>1</v>
      </c>
      <c r="AM36" s="28">
        <f t="shared" si="8"/>
        <v>12</v>
      </c>
      <c r="AN36" s="26"/>
      <c r="AO36" s="27"/>
      <c r="AP36" s="27" t="str">
        <f t="shared" si="1"/>
        <v>-</v>
      </c>
      <c r="AQ36" s="27"/>
      <c r="AR36" s="27"/>
      <c r="AS36" s="27"/>
      <c r="AT36" s="27"/>
      <c r="AU36" s="28">
        <f t="shared" si="9"/>
        <v>12</v>
      </c>
      <c r="AV36" s="26">
        <v>89</v>
      </c>
      <c r="AW36" s="27">
        <v>17</v>
      </c>
      <c r="AX36" s="27">
        <f t="shared" si="2"/>
        <v>72</v>
      </c>
      <c r="AY36" s="27" t="s">
        <v>388</v>
      </c>
      <c r="AZ36" s="27"/>
      <c r="BA36" s="27"/>
      <c r="BB36" s="27">
        <v>10</v>
      </c>
      <c r="BC36" s="28">
        <f t="shared" si="10"/>
        <v>22</v>
      </c>
      <c r="BD36" s="26"/>
      <c r="BE36" s="27"/>
      <c r="BF36" s="27" t="str">
        <f t="shared" si="3"/>
        <v>-</v>
      </c>
      <c r="BG36" s="27"/>
      <c r="BH36" s="27"/>
      <c r="BI36" s="27"/>
      <c r="BJ36" s="27"/>
      <c r="BK36" s="28">
        <f t="shared" si="11"/>
        <v>22</v>
      </c>
      <c r="BL36" s="94"/>
      <c r="BO36" s="91">
        <f t="shared" si="12"/>
        <v>4</v>
      </c>
      <c r="BQ36" s="88">
        <f t="shared" si="16"/>
        <v>92.75</v>
      </c>
      <c r="BR36" s="15" t="s">
        <v>437</v>
      </c>
      <c r="BS36" s="95">
        <f t="shared" si="13"/>
        <v>17</v>
      </c>
    </row>
    <row r="37" spans="1:72" ht="21">
      <c r="A37" s="15">
        <v>34</v>
      </c>
      <c r="B37" s="3" t="s">
        <v>105</v>
      </c>
      <c r="C37" s="3" t="s">
        <v>106</v>
      </c>
      <c r="D37" s="3" t="s">
        <v>107</v>
      </c>
      <c r="E37" s="9">
        <v>31</v>
      </c>
      <c r="F37" s="9"/>
      <c r="H37" s="42"/>
      <c r="I37" s="43"/>
      <c r="J37" s="43"/>
      <c r="K37" s="43"/>
      <c r="L37" s="43"/>
      <c r="M37" s="43"/>
      <c r="N37" s="43"/>
      <c r="O37" s="44">
        <f t="shared" si="5"/>
        <v>0</v>
      </c>
      <c r="P37" s="26"/>
      <c r="Q37" s="27"/>
      <c r="R37" s="27" t="str">
        <f t="shared" si="14"/>
        <v>-</v>
      </c>
      <c r="S37" s="27"/>
      <c r="T37" s="27"/>
      <c r="U37" s="27"/>
      <c r="V37" s="27"/>
      <c r="W37" s="28">
        <f t="shared" si="6"/>
        <v>0</v>
      </c>
      <c r="X37" s="26"/>
      <c r="Y37" s="27"/>
      <c r="Z37" s="27" t="str">
        <f t="shared" si="0"/>
        <v>-</v>
      </c>
      <c r="AA37" s="27"/>
      <c r="AB37" s="27"/>
      <c r="AC37" s="27"/>
      <c r="AD37" s="27"/>
      <c r="AE37" s="28">
        <f t="shared" si="7"/>
        <v>0</v>
      </c>
      <c r="AF37" s="26"/>
      <c r="AG37" s="27"/>
      <c r="AH37" s="27" t="str">
        <f t="shared" si="15"/>
        <v>-</v>
      </c>
      <c r="AI37" s="27"/>
      <c r="AJ37" s="27"/>
      <c r="AK37" s="27"/>
      <c r="AL37" s="27"/>
      <c r="AM37" s="28">
        <f t="shared" si="8"/>
        <v>0</v>
      </c>
      <c r="AN37" s="26"/>
      <c r="AO37" s="27"/>
      <c r="AP37" s="27" t="str">
        <f t="shared" si="1"/>
        <v>-</v>
      </c>
      <c r="AQ37" s="27"/>
      <c r="AR37" s="27"/>
      <c r="AS37" s="27"/>
      <c r="AT37" s="27"/>
      <c r="AU37" s="28">
        <f t="shared" si="9"/>
        <v>0</v>
      </c>
      <c r="AV37" s="26"/>
      <c r="AW37" s="27"/>
      <c r="AX37" s="27" t="str">
        <f t="shared" si="2"/>
        <v>-</v>
      </c>
      <c r="AY37" s="27"/>
      <c r="AZ37" s="27"/>
      <c r="BA37" s="27"/>
      <c r="BB37" s="27"/>
      <c r="BC37" s="28">
        <f t="shared" si="10"/>
        <v>0</v>
      </c>
      <c r="BD37" s="26"/>
      <c r="BE37" s="27"/>
      <c r="BF37" s="27" t="str">
        <f t="shared" si="3"/>
        <v>-</v>
      </c>
      <c r="BG37" s="27"/>
      <c r="BH37" s="27"/>
      <c r="BI37" s="27"/>
      <c r="BJ37" s="27"/>
      <c r="BK37" s="28">
        <f t="shared" si="11"/>
        <v>0</v>
      </c>
      <c r="BL37" s="94"/>
      <c r="BO37" s="91">
        <f t="shared" si="12"/>
        <v>0</v>
      </c>
      <c r="BQ37" s="88" t="str">
        <f t="shared" si="16"/>
        <v>-</v>
      </c>
      <c r="BR37" s="15" t="s">
        <v>438</v>
      </c>
      <c r="BS37" s="95">
        <v>31</v>
      </c>
      <c r="BT37" t="s">
        <v>443</v>
      </c>
    </row>
    <row r="38" spans="1:72" ht="21">
      <c r="A38" s="15">
        <v>35</v>
      </c>
      <c r="B38" s="4" t="s">
        <v>108</v>
      </c>
      <c r="C38" s="4" t="s">
        <v>109</v>
      </c>
      <c r="D38" s="4" t="s">
        <v>110</v>
      </c>
      <c r="E38" s="9">
        <v>28</v>
      </c>
      <c r="F38" s="9"/>
      <c r="H38" s="45"/>
      <c r="I38" s="46"/>
      <c r="J38" s="46"/>
      <c r="K38" s="46"/>
      <c r="L38" s="46"/>
      <c r="M38" s="46"/>
      <c r="N38" s="46"/>
      <c r="O38" s="44">
        <f t="shared" si="5"/>
        <v>0</v>
      </c>
      <c r="P38" s="29">
        <v>100</v>
      </c>
      <c r="Q38" s="30">
        <v>28</v>
      </c>
      <c r="R38" s="27">
        <f t="shared" si="14"/>
        <v>72</v>
      </c>
      <c r="S38" s="30"/>
      <c r="T38" s="30"/>
      <c r="U38" s="30"/>
      <c r="V38" s="30">
        <v>3</v>
      </c>
      <c r="W38" s="28">
        <f t="shared" si="6"/>
        <v>3</v>
      </c>
      <c r="X38" s="29">
        <v>116</v>
      </c>
      <c r="Y38" s="30">
        <v>28</v>
      </c>
      <c r="Z38" s="30">
        <f t="shared" si="0"/>
        <v>88</v>
      </c>
      <c r="AA38" s="30" t="s">
        <v>275</v>
      </c>
      <c r="AB38" s="30"/>
      <c r="AC38" s="30"/>
      <c r="AD38" s="30">
        <v>1</v>
      </c>
      <c r="AE38" s="28">
        <f t="shared" si="7"/>
        <v>4</v>
      </c>
      <c r="AF38" s="29">
        <v>104</v>
      </c>
      <c r="AG38" s="30">
        <v>28</v>
      </c>
      <c r="AH38" s="30">
        <f t="shared" si="15"/>
        <v>76</v>
      </c>
      <c r="AI38" s="30" t="s">
        <v>310</v>
      </c>
      <c r="AJ38" s="30"/>
      <c r="AK38" s="30"/>
      <c r="AL38" s="30">
        <v>5</v>
      </c>
      <c r="AM38" s="28">
        <f t="shared" si="8"/>
        <v>9</v>
      </c>
      <c r="AN38" s="29"/>
      <c r="AO38" s="30"/>
      <c r="AP38" s="30" t="str">
        <f t="shared" si="1"/>
        <v>-</v>
      </c>
      <c r="AQ38" s="30"/>
      <c r="AR38" s="30"/>
      <c r="AS38" s="30"/>
      <c r="AT38" s="30"/>
      <c r="AU38" s="28">
        <f t="shared" si="9"/>
        <v>9</v>
      </c>
      <c r="AV38" s="29"/>
      <c r="AW38" s="30"/>
      <c r="AX38" s="30" t="str">
        <f t="shared" si="2"/>
        <v>-</v>
      </c>
      <c r="AY38" s="30"/>
      <c r="AZ38" s="30"/>
      <c r="BA38" s="30"/>
      <c r="BB38" s="30"/>
      <c r="BC38" s="28">
        <f t="shared" si="10"/>
        <v>9</v>
      </c>
      <c r="BD38" s="29"/>
      <c r="BE38" s="30"/>
      <c r="BF38" s="30" t="str">
        <f t="shared" si="3"/>
        <v>-</v>
      </c>
      <c r="BG38" s="30"/>
      <c r="BH38" s="30"/>
      <c r="BI38" s="30"/>
      <c r="BJ38" s="30"/>
      <c r="BK38" s="28">
        <f t="shared" si="11"/>
        <v>9</v>
      </c>
      <c r="BL38" s="94"/>
      <c r="BO38" s="91">
        <f t="shared" si="12"/>
        <v>3</v>
      </c>
      <c r="BQ38" s="88">
        <f t="shared" si="16"/>
        <v>106.66666666666667</v>
      </c>
      <c r="BR38" s="15" t="s">
        <v>438</v>
      </c>
      <c r="BS38" s="95">
        <f t="shared" si="13"/>
        <v>28</v>
      </c>
    </row>
    <row r="39" spans="1:72" ht="21">
      <c r="A39" s="15">
        <v>36</v>
      </c>
      <c r="B39" s="3" t="s">
        <v>111</v>
      </c>
      <c r="C39" s="3" t="s">
        <v>112</v>
      </c>
      <c r="D39" s="3" t="s">
        <v>113</v>
      </c>
      <c r="E39" s="9">
        <v>24</v>
      </c>
      <c r="F39" s="9">
        <v>20</v>
      </c>
      <c r="H39" s="45"/>
      <c r="I39" s="46"/>
      <c r="J39" s="46"/>
      <c r="K39" s="46"/>
      <c r="L39" s="46"/>
      <c r="M39" s="46"/>
      <c r="N39" s="46"/>
      <c r="O39" s="44">
        <f t="shared" si="5"/>
        <v>0</v>
      </c>
      <c r="P39" s="29">
        <v>106</v>
      </c>
      <c r="Q39" s="30">
        <v>24</v>
      </c>
      <c r="R39" s="27">
        <f t="shared" si="14"/>
        <v>82</v>
      </c>
      <c r="S39" s="30"/>
      <c r="T39" s="30"/>
      <c r="U39" s="30"/>
      <c r="V39" s="30">
        <v>1</v>
      </c>
      <c r="W39" s="28">
        <f t="shared" si="6"/>
        <v>1</v>
      </c>
      <c r="X39" s="29"/>
      <c r="Y39" s="30"/>
      <c r="Z39" s="30" t="str">
        <f t="shared" si="0"/>
        <v>-</v>
      </c>
      <c r="AA39" s="30"/>
      <c r="AB39" s="30"/>
      <c r="AC39" s="30"/>
      <c r="AD39" s="30"/>
      <c r="AE39" s="28">
        <f t="shared" si="7"/>
        <v>1</v>
      </c>
      <c r="AF39" s="29">
        <v>93</v>
      </c>
      <c r="AG39" s="30">
        <v>24</v>
      </c>
      <c r="AH39" s="30">
        <f t="shared" si="15"/>
        <v>69</v>
      </c>
      <c r="AI39" s="30"/>
      <c r="AJ39" s="30" t="s">
        <v>306</v>
      </c>
      <c r="AK39" s="30"/>
      <c r="AL39" s="30">
        <v>12</v>
      </c>
      <c r="AM39" s="28">
        <f t="shared" si="8"/>
        <v>13</v>
      </c>
      <c r="AN39" s="68">
        <v>93</v>
      </c>
      <c r="AO39" s="69">
        <v>24</v>
      </c>
      <c r="AP39" s="69">
        <f t="shared" si="1"/>
        <v>69</v>
      </c>
      <c r="AQ39" s="69" t="s">
        <v>360</v>
      </c>
      <c r="AR39" s="69"/>
      <c r="AS39" s="69"/>
      <c r="AT39" s="69">
        <v>14</v>
      </c>
      <c r="AU39" s="64">
        <f t="shared" si="9"/>
        <v>27</v>
      </c>
      <c r="AV39" s="29">
        <v>102</v>
      </c>
      <c r="AW39" s="30">
        <v>20</v>
      </c>
      <c r="AX39" s="30">
        <f t="shared" si="2"/>
        <v>82</v>
      </c>
      <c r="AY39" s="30"/>
      <c r="AZ39" s="30" t="s">
        <v>394</v>
      </c>
      <c r="BA39" s="30"/>
      <c r="BB39" s="30">
        <v>1</v>
      </c>
      <c r="BC39" s="28">
        <f t="shared" si="10"/>
        <v>28</v>
      </c>
      <c r="BD39" s="29">
        <v>106</v>
      </c>
      <c r="BE39" s="30">
        <v>20</v>
      </c>
      <c r="BF39" s="30">
        <f t="shared" si="3"/>
        <v>86</v>
      </c>
      <c r="BG39" s="30"/>
      <c r="BH39" s="30"/>
      <c r="BI39" s="30"/>
      <c r="BJ39" s="30">
        <v>1</v>
      </c>
      <c r="BK39" s="28">
        <f t="shared" si="11"/>
        <v>29</v>
      </c>
      <c r="BL39" s="94"/>
      <c r="BO39" s="91">
        <f t="shared" si="12"/>
        <v>5</v>
      </c>
      <c r="BQ39" s="88">
        <f t="shared" si="16"/>
        <v>100</v>
      </c>
      <c r="BR39" s="15" t="s">
        <v>438</v>
      </c>
      <c r="BS39" s="95">
        <f t="shared" si="13"/>
        <v>22</v>
      </c>
    </row>
    <row r="40" spans="1:72" ht="21">
      <c r="A40" s="15">
        <v>37</v>
      </c>
      <c r="B40" s="70" t="s">
        <v>114</v>
      </c>
      <c r="C40" s="70" t="s">
        <v>115</v>
      </c>
      <c r="D40" s="70" t="s">
        <v>43</v>
      </c>
      <c r="E40" s="84">
        <v>19</v>
      </c>
      <c r="F40" s="84"/>
      <c r="G40" s="72" t="s">
        <v>452</v>
      </c>
      <c r="H40" s="45"/>
      <c r="I40" s="46"/>
      <c r="J40" s="46"/>
      <c r="K40" s="46"/>
      <c r="L40" s="46"/>
      <c r="M40" s="46"/>
      <c r="N40" s="46"/>
      <c r="O40" s="44">
        <f t="shared" si="5"/>
        <v>0</v>
      </c>
      <c r="P40" s="29"/>
      <c r="Q40" s="30"/>
      <c r="R40" s="27" t="str">
        <f t="shared" si="14"/>
        <v>-</v>
      </c>
      <c r="S40" s="30"/>
      <c r="T40" s="30"/>
      <c r="U40" s="30"/>
      <c r="V40" s="30"/>
      <c r="W40" s="28">
        <f t="shared" si="6"/>
        <v>0</v>
      </c>
      <c r="X40" s="29"/>
      <c r="Y40" s="30"/>
      <c r="Z40" s="30" t="str">
        <f t="shared" si="0"/>
        <v>-</v>
      </c>
      <c r="AA40" s="30"/>
      <c r="AB40" s="30"/>
      <c r="AC40" s="30"/>
      <c r="AD40" s="30"/>
      <c r="AE40" s="28">
        <f t="shared" si="7"/>
        <v>0</v>
      </c>
      <c r="AF40" s="29"/>
      <c r="AG40" s="30"/>
      <c r="AH40" s="30" t="str">
        <f t="shared" si="15"/>
        <v>-</v>
      </c>
      <c r="AI40" s="30"/>
      <c r="AJ40" s="30"/>
      <c r="AK40" s="30"/>
      <c r="AL40" s="30"/>
      <c r="AM40" s="28">
        <f t="shared" si="8"/>
        <v>0</v>
      </c>
      <c r="AN40" s="29"/>
      <c r="AO40" s="30"/>
      <c r="AP40" s="30" t="str">
        <f t="shared" si="1"/>
        <v>-</v>
      </c>
      <c r="AQ40" s="30"/>
      <c r="AR40" s="30"/>
      <c r="AS40" s="30"/>
      <c r="AT40" s="30"/>
      <c r="AU40" s="28">
        <f t="shared" si="9"/>
        <v>0</v>
      </c>
      <c r="AV40" s="29"/>
      <c r="AW40" s="30"/>
      <c r="AX40" s="30" t="str">
        <f t="shared" si="2"/>
        <v>-</v>
      </c>
      <c r="AY40" s="30"/>
      <c r="AZ40" s="30"/>
      <c r="BA40" s="30"/>
      <c r="BB40" s="30"/>
      <c r="BC40" s="28">
        <f t="shared" si="10"/>
        <v>0</v>
      </c>
      <c r="BD40" s="29"/>
      <c r="BE40" s="30"/>
      <c r="BF40" s="30" t="str">
        <f t="shared" si="3"/>
        <v>-</v>
      </c>
      <c r="BG40" s="30"/>
      <c r="BH40" s="30"/>
      <c r="BI40" s="30"/>
      <c r="BJ40" s="30"/>
      <c r="BK40" s="28">
        <f t="shared" si="11"/>
        <v>0</v>
      </c>
      <c r="BL40" s="94"/>
      <c r="BO40" s="91">
        <f t="shared" si="12"/>
        <v>0</v>
      </c>
      <c r="BQ40" s="88" t="str">
        <f t="shared" si="16"/>
        <v>-</v>
      </c>
      <c r="BR40" s="15" t="s">
        <v>438</v>
      </c>
      <c r="BS40" s="95" t="s">
        <v>453</v>
      </c>
    </row>
    <row r="41" spans="1:72" ht="21">
      <c r="A41" s="15">
        <v>38</v>
      </c>
      <c r="B41" s="3" t="s">
        <v>116</v>
      </c>
      <c r="C41" s="3" t="s">
        <v>117</v>
      </c>
      <c r="D41" s="3" t="s">
        <v>18</v>
      </c>
      <c r="E41" s="9">
        <v>33</v>
      </c>
      <c r="F41" s="9"/>
      <c r="H41" s="45"/>
      <c r="I41" s="46"/>
      <c r="J41" s="46"/>
      <c r="K41" s="46"/>
      <c r="L41" s="46"/>
      <c r="M41" s="46"/>
      <c r="N41" s="46"/>
      <c r="O41" s="44">
        <f t="shared" si="5"/>
        <v>0</v>
      </c>
      <c r="P41" s="29"/>
      <c r="Q41" s="30"/>
      <c r="R41" s="27" t="str">
        <f t="shared" si="14"/>
        <v>-</v>
      </c>
      <c r="S41" s="30"/>
      <c r="T41" s="30"/>
      <c r="U41" s="30"/>
      <c r="V41" s="30"/>
      <c r="W41" s="28">
        <f t="shared" si="6"/>
        <v>0</v>
      </c>
      <c r="X41" s="29"/>
      <c r="Y41" s="30"/>
      <c r="Z41" s="30" t="str">
        <f t="shared" si="0"/>
        <v>-</v>
      </c>
      <c r="AA41" s="30"/>
      <c r="AB41" s="30"/>
      <c r="AC41" s="30"/>
      <c r="AD41" s="30"/>
      <c r="AE41" s="28">
        <f t="shared" si="7"/>
        <v>0</v>
      </c>
      <c r="AF41" s="29"/>
      <c r="AG41" s="30"/>
      <c r="AH41" s="30" t="str">
        <f t="shared" si="15"/>
        <v>-</v>
      </c>
      <c r="AI41" s="30"/>
      <c r="AJ41" s="30"/>
      <c r="AK41" s="30"/>
      <c r="AL41" s="30"/>
      <c r="AM41" s="28">
        <f t="shared" si="8"/>
        <v>0</v>
      </c>
      <c r="AN41" s="29"/>
      <c r="AO41" s="30"/>
      <c r="AP41" s="30" t="str">
        <f t="shared" si="1"/>
        <v>-</v>
      </c>
      <c r="AQ41" s="30"/>
      <c r="AR41" s="30"/>
      <c r="AS41" s="30"/>
      <c r="AT41" s="30"/>
      <c r="AU41" s="28">
        <f t="shared" si="9"/>
        <v>0</v>
      </c>
      <c r="AV41" s="29"/>
      <c r="AW41" s="30"/>
      <c r="AX41" s="30" t="str">
        <f t="shared" si="2"/>
        <v>-</v>
      </c>
      <c r="AY41" s="30"/>
      <c r="AZ41" s="30"/>
      <c r="BA41" s="30"/>
      <c r="BB41" s="30"/>
      <c r="BC41" s="28">
        <f t="shared" si="10"/>
        <v>0</v>
      </c>
      <c r="BD41" s="29"/>
      <c r="BE41" s="30"/>
      <c r="BF41" s="30" t="str">
        <f t="shared" si="3"/>
        <v>-</v>
      </c>
      <c r="BG41" s="30"/>
      <c r="BH41" s="30"/>
      <c r="BI41" s="30"/>
      <c r="BJ41" s="30"/>
      <c r="BK41" s="28">
        <f t="shared" si="11"/>
        <v>0</v>
      </c>
      <c r="BL41" s="94"/>
      <c r="BO41" s="91">
        <f t="shared" si="12"/>
        <v>0</v>
      </c>
      <c r="BQ41" s="88" t="str">
        <f t="shared" si="16"/>
        <v>-</v>
      </c>
      <c r="BR41" s="15" t="s">
        <v>438</v>
      </c>
      <c r="BS41" s="95">
        <v>33</v>
      </c>
      <c r="BT41" t="s">
        <v>443</v>
      </c>
    </row>
    <row r="42" spans="1:72" ht="21">
      <c r="A42" s="15">
        <v>39</v>
      </c>
      <c r="B42" s="12" t="s">
        <v>118</v>
      </c>
      <c r="C42" s="12" t="s">
        <v>115</v>
      </c>
      <c r="D42" s="12" t="s">
        <v>119</v>
      </c>
      <c r="E42" s="9" t="s">
        <v>120</v>
      </c>
      <c r="F42" s="9"/>
      <c r="H42" s="45"/>
      <c r="I42" s="46"/>
      <c r="J42" s="46"/>
      <c r="K42" s="46"/>
      <c r="L42" s="46"/>
      <c r="M42" s="46"/>
      <c r="N42" s="46"/>
      <c r="O42" s="44">
        <f t="shared" si="5"/>
        <v>0</v>
      </c>
      <c r="P42" s="29"/>
      <c r="Q42" s="30"/>
      <c r="R42" s="27" t="str">
        <f t="shared" si="14"/>
        <v>-</v>
      </c>
      <c r="S42" s="30"/>
      <c r="T42" s="30"/>
      <c r="U42" s="30"/>
      <c r="V42" s="30"/>
      <c r="W42" s="28">
        <f t="shared" ref="W42:W73" si="17">O42+V42</f>
        <v>0</v>
      </c>
      <c r="X42" s="29"/>
      <c r="Y42" s="30"/>
      <c r="Z42" s="30" t="str">
        <f t="shared" si="0"/>
        <v>-</v>
      </c>
      <c r="AA42" s="30"/>
      <c r="AB42" s="30"/>
      <c r="AC42" s="30"/>
      <c r="AD42" s="30"/>
      <c r="AE42" s="28">
        <f t="shared" ref="AE42:AE73" si="18">W42+AD42</f>
        <v>0</v>
      </c>
      <c r="AF42" s="29"/>
      <c r="AG42" s="30"/>
      <c r="AH42" s="30" t="str">
        <f t="shared" si="15"/>
        <v>-</v>
      </c>
      <c r="AI42" s="30"/>
      <c r="AJ42" s="30"/>
      <c r="AK42" s="30"/>
      <c r="AL42" s="30"/>
      <c r="AM42" s="28">
        <f t="shared" ref="AM42:AM73" si="19">AE42+AL42</f>
        <v>0</v>
      </c>
      <c r="AN42" s="29"/>
      <c r="AO42" s="30"/>
      <c r="AP42" s="30" t="str">
        <f t="shared" si="1"/>
        <v>-</v>
      </c>
      <c r="AQ42" s="30"/>
      <c r="AR42" s="30"/>
      <c r="AS42" s="30"/>
      <c r="AT42" s="30"/>
      <c r="AU42" s="28">
        <f t="shared" ref="AU42:AU73" si="20">AM42+AT42</f>
        <v>0</v>
      </c>
      <c r="AV42" s="29"/>
      <c r="AW42" s="30"/>
      <c r="AX42" s="30" t="str">
        <f t="shared" si="2"/>
        <v>-</v>
      </c>
      <c r="AY42" s="30"/>
      <c r="AZ42" s="30"/>
      <c r="BA42" s="30"/>
      <c r="BB42" s="30"/>
      <c r="BC42" s="28">
        <f t="shared" ref="BC42:BC73" si="21">AU42+BB42</f>
        <v>0</v>
      </c>
      <c r="BD42" s="29"/>
      <c r="BE42" s="30"/>
      <c r="BF42" s="30" t="str">
        <f t="shared" si="3"/>
        <v>-</v>
      </c>
      <c r="BG42" s="30"/>
      <c r="BH42" s="30"/>
      <c r="BI42" s="30"/>
      <c r="BJ42" s="30"/>
      <c r="BK42" s="28">
        <f t="shared" ref="BK42:BK73" si="22">BC42+BJ42</f>
        <v>0</v>
      </c>
      <c r="BL42" s="94"/>
      <c r="BO42" s="91">
        <f t="shared" si="12"/>
        <v>0</v>
      </c>
      <c r="BQ42" s="88" t="str">
        <f t="shared" si="16"/>
        <v>-</v>
      </c>
      <c r="BR42" s="15" t="s">
        <v>438</v>
      </c>
      <c r="BS42" s="95" t="s">
        <v>404</v>
      </c>
    </row>
    <row r="43" spans="1:72" ht="21">
      <c r="A43" s="15">
        <v>40</v>
      </c>
      <c r="B43" s="12" t="s">
        <v>121</v>
      </c>
      <c r="C43" s="12" t="s">
        <v>122</v>
      </c>
      <c r="D43" s="12" t="s">
        <v>123</v>
      </c>
      <c r="E43" s="9">
        <v>17</v>
      </c>
      <c r="F43" s="9">
        <v>15</v>
      </c>
      <c r="H43" s="45"/>
      <c r="I43" s="46"/>
      <c r="J43" s="46"/>
      <c r="K43" s="46"/>
      <c r="L43" s="46"/>
      <c r="M43" s="46"/>
      <c r="N43" s="46"/>
      <c r="O43" s="44">
        <f t="shared" si="5"/>
        <v>0</v>
      </c>
      <c r="P43" s="29">
        <v>93</v>
      </c>
      <c r="Q43" s="30">
        <v>17</v>
      </c>
      <c r="R43" s="27">
        <f t="shared" si="14"/>
        <v>76</v>
      </c>
      <c r="S43" s="30"/>
      <c r="T43" s="30" t="s">
        <v>240</v>
      </c>
      <c r="U43" s="30"/>
      <c r="V43" s="30">
        <v>1</v>
      </c>
      <c r="W43" s="28">
        <f t="shared" si="17"/>
        <v>1</v>
      </c>
      <c r="X43" s="29">
        <v>97</v>
      </c>
      <c r="Y43" s="30">
        <v>17</v>
      </c>
      <c r="Z43" s="30">
        <f t="shared" si="0"/>
        <v>80</v>
      </c>
      <c r="AA43" s="30"/>
      <c r="AB43" s="30"/>
      <c r="AC43" s="30"/>
      <c r="AD43" s="30">
        <v>3</v>
      </c>
      <c r="AE43" s="28">
        <f t="shared" si="18"/>
        <v>4</v>
      </c>
      <c r="AF43" s="29">
        <v>88</v>
      </c>
      <c r="AG43" s="30">
        <v>17</v>
      </c>
      <c r="AH43" s="30">
        <f t="shared" si="15"/>
        <v>71</v>
      </c>
      <c r="AI43" s="30"/>
      <c r="AJ43" s="30"/>
      <c r="AK43" s="30"/>
      <c r="AL43" s="30">
        <v>10</v>
      </c>
      <c r="AM43" s="28">
        <f t="shared" si="19"/>
        <v>14</v>
      </c>
      <c r="AN43" s="79">
        <v>87</v>
      </c>
      <c r="AO43" s="80">
        <v>17</v>
      </c>
      <c r="AP43" s="80">
        <f t="shared" si="1"/>
        <v>70</v>
      </c>
      <c r="AQ43" s="80" t="s">
        <v>361</v>
      </c>
      <c r="AR43" s="80"/>
      <c r="AS43" s="80"/>
      <c r="AT43" s="80">
        <v>13</v>
      </c>
      <c r="AU43" s="61">
        <f t="shared" si="20"/>
        <v>27</v>
      </c>
      <c r="AV43" s="29"/>
      <c r="AW43" s="30"/>
      <c r="AX43" s="30" t="str">
        <f t="shared" si="2"/>
        <v>-</v>
      </c>
      <c r="AY43" s="30"/>
      <c r="AZ43" s="30"/>
      <c r="BA43" s="30"/>
      <c r="BB43" s="30"/>
      <c r="BC43" s="28">
        <f t="shared" si="21"/>
        <v>27</v>
      </c>
      <c r="BD43" s="29"/>
      <c r="BE43" s="30"/>
      <c r="BF43" s="30" t="str">
        <f t="shared" si="3"/>
        <v>-</v>
      </c>
      <c r="BG43" s="30"/>
      <c r="BH43" s="30"/>
      <c r="BI43" s="30"/>
      <c r="BJ43" s="30"/>
      <c r="BK43" s="28">
        <f t="shared" si="22"/>
        <v>27</v>
      </c>
      <c r="BL43" s="94"/>
      <c r="BO43" s="91">
        <f t="shared" si="12"/>
        <v>4</v>
      </c>
      <c r="BQ43" s="88">
        <f t="shared" si="16"/>
        <v>91.25</v>
      </c>
      <c r="BR43" s="15" t="s">
        <v>438</v>
      </c>
      <c r="BS43" s="95">
        <f t="shared" si="13"/>
        <v>15</v>
      </c>
    </row>
    <row r="44" spans="1:72" ht="21">
      <c r="A44" s="15">
        <v>41</v>
      </c>
      <c r="B44" s="85" t="s">
        <v>124</v>
      </c>
      <c r="C44" s="85" t="s">
        <v>125</v>
      </c>
      <c r="D44" s="85" t="s">
        <v>6</v>
      </c>
      <c r="E44" s="86" t="s">
        <v>126</v>
      </c>
      <c r="F44" s="84"/>
      <c r="G44" s="87" t="s">
        <v>421</v>
      </c>
      <c r="H44" s="45"/>
      <c r="I44" s="46"/>
      <c r="J44" s="46"/>
      <c r="K44" s="46"/>
      <c r="L44" s="46"/>
      <c r="M44" s="46"/>
      <c r="N44" s="46"/>
      <c r="O44" s="44">
        <f t="shared" si="5"/>
        <v>0</v>
      </c>
      <c r="P44" s="29">
        <v>106</v>
      </c>
      <c r="Q44" s="30">
        <v>25</v>
      </c>
      <c r="R44" s="27">
        <f t="shared" si="14"/>
        <v>81</v>
      </c>
      <c r="S44" s="30"/>
      <c r="T44" s="30"/>
      <c r="U44" s="30"/>
      <c r="V44" s="30">
        <v>1</v>
      </c>
      <c r="W44" s="28">
        <f t="shared" si="17"/>
        <v>1</v>
      </c>
      <c r="X44" s="29"/>
      <c r="Y44" s="30"/>
      <c r="Z44" s="30" t="str">
        <f t="shared" si="0"/>
        <v>-</v>
      </c>
      <c r="AA44" s="30"/>
      <c r="AB44" s="30"/>
      <c r="AC44" s="30"/>
      <c r="AD44" s="30"/>
      <c r="AE44" s="28">
        <f t="shared" si="18"/>
        <v>1</v>
      </c>
      <c r="AF44" s="29">
        <v>104</v>
      </c>
      <c r="AG44" s="30">
        <v>25</v>
      </c>
      <c r="AH44" s="30">
        <f t="shared" si="15"/>
        <v>79</v>
      </c>
      <c r="AI44" s="30"/>
      <c r="AJ44" s="30"/>
      <c r="AK44" s="30"/>
      <c r="AL44" s="30">
        <v>1</v>
      </c>
      <c r="AM44" s="28">
        <f t="shared" si="19"/>
        <v>2</v>
      </c>
      <c r="AN44" s="29"/>
      <c r="AO44" s="30"/>
      <c r="AP44" s="30" t="str">
        <f t="shared" si="1"/>
        <v>-</v>
      </c>
      <c r="AQ44" s="30"/>
      <c r="AR44" s="30"/>
      <c r="AS44" s="30"/>
      <c r="AT44" s="30"/>
      <c r="AU44" s="28">
        <f t="shared" si="20"/>
        <v>2</v>
      </c>
      <c r="AV44" s="29"/>
      <c r="AW44" s="30"/>
      <c r="AX44" s="30" t="str">
        <f t="shared" si="2"/>
        <v>-</v>
      </c>
      <c r="AY44" s="30"/>
      <c r="AZ44" s="30"/>
      <c r="BA44" s="30"/>
      <c r="BB44" s="30"/>
      <c r="BC44" s="28">
        <f t="shared" si="21"/>
        <v>2</v>
      </c>
      <c r="BD44" s="29"/>
      <c r="BE44" s="30"/>
      <c r="BF44" s="30" t="str">
        <f t="shared" si="3"/>
        <v>-</v>
      </c>
      <c r="BG44" s="30"/>
      <c r="BH44" s="30"/>
      <c r="BI44" s="30"/>
      <c r="BJ44" s="30"/>
      <c r="BK44" s="28">
        <f t="shared" si="22"/>
        <v>2</v>
      </c>
      <c r="BL44" s="94"/>
      <c r="BO44" s="91">
        <f t="shared" si="12"/>
        <v>2</v>
      </c>
      <c r="BQ44" s="88">
        <f t="shared" si="16"/>
        <v>105</v>
      </c>
      <c r="BR44" s="15" t="s">
        <v>404</v>
      </c>
      <c r="BS44" s="95" t="s">
        <v>404</v>
      </c>
    </row>
    <row r="45" spans="1:72" ht="21">
      <c r="A45" s="15">
        <v>42</v>
      </c>
      <c r="B45" s="12" t="s">
        <v>127</v>
      </c>
      <c r="C45" s="12" t="s">
        <v>128</v>
      </c>
      <c r="D45" s="12" t="s">
        <v>129</v>
      </c>
      <c r="E45" s="9" t="s">
        <v>120</v>
      </c>
      <c r="F45" s="9">
        <v>21</v>
      </c>
      <c r="H45" s="45"/>
      <c r="I45" s="46"/>
      <c r="J45" s="46"/>
      <c r="K45" s="46"/>
      <c r="L45" s="46"/>
      <c r="M45" s="46"/>
      <c r="N45" s="46"/>
      <c r="O45" s="44">
        <f t="shared" si="5"/>
        <v>0</v>
      </c>
      <c r="P45" s="29">
        <v>102</v>
      </c>
      <c r="Q45" s="30" t="s">
        <v>248</v>
      </c>
      <c r="R45" s="27" t="str">
        <f t="shared" si="14"/>
        <v>-</v>
      </c>
      <c r="S45" s="30"/>
      <c r="T45" s="30"/>
      <c r="U45" s="30"/>
      <c r="V45" s="30"/>
      <c r="W45" s="28">
        <f t="shared" si="17"/>
        <v>0</v>
      </c>
      <c r="X45" s="29">
        <v>112</v>
      </c>
      <c r="Y45" s="30">
        <v>21</v>
      </c>
      <c r="Z45" s="30">
        <f t="shared" si="0"/>
        <v>91</v>
      </c>
      <c r="AA45" s="30"/>
      <c r="AB45" s="30"/>
      <c r="AC45" s="30"/>
      <c r="AD45" s="30">
        <v>1</v>
      </c>
      <c r="AE45" s="28">
        <f t="shared" si="18"/>
        <v>1</v>
      </c>
      <c r="AF45" s="29"/>
      <c r="AG45" s="30"/>
      <c r="AH45" s="30" t="str">
        <f t="shared" si="15"/>
        <v>-</v>
      </c>
      <c r="AI45" s="30"/>
      <c r="AJ45" s="30"/>
      <c r="AK45" s="30"/>
      <c r="AL45" s="30"/>
      <c r="AM45" s="28">
        <f t="shared" si="19"/>
        <v>1</v>
      </c>
      <c r="AN45" s="29">
        <v>99</v>
      </c>
      <c r="AO45" s="30">
        <v>21</v>
      </c>
      <c r="AP45" s="30">
        <f t="shared" si="1"/>
        <v>78</v>
      </c>
      <c r="AQ45" s="30"/>
      <c r="AR45" s="30" t="s">
        <v>369</v>
      </c>
      <c r="AS45" s="30"/>
      <c r="AT45" s="30">
        <v>1</v>
      </c>
      <c r="AU45" s="28">
        <f t="shared" si="20"/>
        <v>2</v>
      </c>
      <c r="AV45" s="29"/>
      <c r="AW45" s="30"/>
      <c r="AX45" s="30" t="str">
        <f t="shared" si="2"/>
        <v>-</v>
      </c>
      <c r="AY45" s="30"/>
      <c r="AZ45" s="30"/>
      <c r="BA45" s="30"/>
      <c r="BB45" s="30"/>
      <c r="BC45" s="28">
        <f t="shared" si="21"/>
        <v>2</v>
      </c>
      <c r="BD45" s="29"/>
      <c r="BE45" s="30"/>
      <c r="BF45" s="30" t="str">
        <f t="shared" si="3"/>
        <v>-</v>
      </c>
      <c r="BG45" s="30"/>
      <c r="BH45" s="30"/>
      <c r="BI45" s="30"/>
      <c r="BJ45" s="30"/>
      <c r="BK45" s="28">
        <f t="shared" si="22"/>
        <v>2</v>
      </c>
      <c r="BL45" s="94"/>
      <c r="BO45" s="91">
        <f t="shared" si="12"/>
        <v>3</v>
      </c>
      <c r="BQ45" s="88">
        <f t="shared" si="16"/>
        <v>104.33333333333333</v>
      </c>
      <c r="BR45" s="15" t="s">
        <v>438</v>
      </c>
      <c r="BS45" s="95">
        <f t="shared" si="13"/>
        <v>26</v>
      </c>
    </row>
    <row r="46" spans="1:72" ht="21">
      <c r="A46" s="15">
        <v>43</v>
      </c>
      <c r="B46" s="12" t="s">
        <v>130</v>
      </c>
      <c r="C46" s="12" t="s">
        <v>131</v>
      </c>
      <c r="D46" s="12" t="s">
        <v>132</v>
      </c>
      <c r="E46" s="9" t="s">
        <v>120</v>
      </c>
      <c r="F46" s="9">
        <v>20</v>
      </c>
      <c r="H46" s="45"/>
      <c r="I46" s="46"/>
      <c r="J46" s="46"/>
      <c r="K46" s="46"/>
      <c r="L46" s="46"/>
      <c r="M46" s="46"/>
      <c r="N46" s="46"/>
      <c r="O46" s="44">
        <f t="shared" si="5"/>
        <v>0</v>
      </c>
      <c r="P46" s="29">
        <v>110</v>
      </c>
      <c r="Q46" s="30" t="s">
        <v>248</v>
      </c>
      <c r="R46" s="27" t="str">
        <f t="shared" si="14"/>
        <v>-</v>
      </c>
      <c r="S46" s="30"/>
      <c r="T46" s="30"/>
      <c r="U46" s="30"/>
      <c r="V46" s="30"/>
      <c r="W46" s="28">
        <f t="shared" si="17"/>
        <v>0</v>
      </c>
      <c r="X46" s="29"/>
      <c r="Y46" s="30"/>
      <c r="Z46" s="30" t="str">
        <f t="shared" si="0"/>
        <v>-</v>
      </c>
      <c r="AA46" s="30"/>
      <c r="AB46" s="30"/>
      <c r="AC46" s="30"/>
      <c r="AD46" s="30"/>
      <c r="AE46" s="28">
        <f t="shared" si="18"/>
        <v>0</v>
      </c>
      <c r="AF46" s="29"/>
      <c r="AG46" s="30"/>
      <c r="AH46" s="30" t="str">
        <f t="shared" si="15"/>
        <v>-</v>
      </c>
      <c r="AI46" s="30"/>
      <c r="AJ46" s="30"/>
      <c r="AK46" s="30"/>
      <c r="AL46" s="30"/>
      <c r="AM46" s="28">
        <f t="shared" si="19"/>
        <v>0</v>
      </c>
      <c r="AN46" s="29">
        <v>95</v>
      </c>
      <c r="AO46" s="30" t="s">
        <v>376</v>
      </c>
      <c r="AP46" s="30" t="str">
        <f t="shared" si="1"/>
        <v>-</v>
      </c>
      <c r="AQ46" s="30"/>
      <c r="AR46" s="30"/>
      <c r="AS46" s="30"/>
      <c r="AT46" s="30"/>
      <c r="AU46" s="28">
        <f t="shared" si="20"/>
        <v>0</v>
      </c>
      <c r="AV46" s="29">
        <v>99</v>
      </c>
      <c r="AW46" s="30" t="s">
        <v>250</v>
      </c>
      <c r="AX46" s="30" t="str">
        <f t="shared" si="2"/>
        <v>-</v>
      </c>
      <c r="AY46" s="30" t="s">
        <v>391</v>
      </c>
      <c r="AZ46" s="30" t="s">
        <v>391</v>
      </c>
      <c r="BA46" s="30"/>
      <c r="BB46" s="30"/>
      <c r="BC46" s="28">
        <f t="shared" si="21"/>
        <v>0</v>
      </c>
      <c r="BD46" s="29"/>
      <c r="BE46" s="30"/>
      <c r="BF46" s="30" t="str">
        <f t="shared" si="3"/>
        <v>-</v>
      </c>
      <c r="BG46" s="30"/>
      <c r="BH46" s="30"/>
      <c r="BI46" s="30"/>
      <c r="BJ46" s="30"/>
      <c r="BK46" s="28">
        <f t="shared" si="22"/>
        <v>0</v>
      </c>
      <c r="BL46" s="94"/>
      <c r="BO46" s="91">
        <f t="shared" si="12"/>
        <v>3</v>
      </c>
      <c r="BQ46" s="88">
        <f t="shared" si="16"/>
        <v>101.33333333333333</v>
      </c>
      <c r="BR46" s="15" t="s">
        <v>438</v>
      </c>
      <c r="BS46" s="95">
        <f>ROUND((AVERAGE(AN46,AV46)-72)*0.65,0)</f>
        <v>16</v>
      </c>
      <c r="BT46" t="s">
        <v>456</v>
      </c>
    </row>
    <row r="47" spans="1:72" ht="21">
      <c r="A47" s="15">
        <v>44</v>
      </c>
      <c r="B47" s="3" t="s">
        <v>133</v>
      </c>
      <c r="C47" s="3" t="s">
        <v>134</v>
      </c>
      <c r="D47" s="3" t="s">
        <v>135</v>
      </c>
      <c r="E47" s="9" t="s">
        <v>120</v>
      </c>
      <c r="F47" s="9"/>
      <c r="H47" s="45"/>
      <c r="I47" s="46"/>
      <c r="J47" s="46"/>
      <c r="K47" s="46"/>
      <c r="L47" s="46"/>
      <c r="M47" s="46"/>
      <c r="N47" s="46"/>
      <c r="O47" s="44">
        <f t="shared" si="5"/>
        <v>0</v>
      </c>
      <c r="P47" s="29"/>
      <c r="Q47" s="30"/>
      <c r="R47" s="27" t="str">
        <f t="shared" si="14"/>
        <v>-</v>
      </c>
      <c r="S47" s="30"/>
      <c r="T47" s="30"/>
      <c r="U47" s="30"/>
      <c r="V47" s="30"/>
      <c r="W47" s="28">
        <f t="shared" si="17"/>
        <v>0</v>
      </c>
      <c r="X47" s="29"/>
      <c r="Y47" s="30"/>
      <c r="Z47" s="30" t="str">
        <f t="shared" si="0"/>
        <v>-</v>
      </c>
      <c r="AA47" s="30"/>
      <c r="AB47" s="30"/>
      <c r="AC47" s="30"/>
      <c r="AD47" s="30"/>
      <c r="AE47" s="28">
        <f t="shared" si="18"/>
        <v>0</v>
      </c>
      <c r="AF47" s="29"/>
      <c r="AG47" s="30"/>
      <c r="AH47" s="30" t="str">
        <f t="shared" si="15"/>
        <v>-</v>
      </c>
      <c r="AI47" s="30"/>
      <c r="AJ47" s="30"/>
      <c r="AK47" s="30"/>
      <c r="AL47" s="30"/>
      <c r="AM47" s="28">
        <f t="shared" si="19"/>
        <v>0</v>
      </c>
      <c r="AN47" s="29"/>
      <c r="AO47" s="30"/>
      <c r="AP47" s="30" t="str">
        <f t="shared" si="1"/>
        <v>-</v>
      </c>
      <c r="AQ47" s="30"/>
      <c r="AR47" s="30"/>
      <c r="AS47" s="30"/>
      <c r="AT47" s="30"/>
      <c r="AU47" s="28">
        <f t="shared" si="20"/>
        <v>0</v>
      </c>
      <c r="AV47" s="29"/>
      <c r="AW47" s="30"/>
      <c r="AX47" s="30" t="str">
        <f t="shared" si="2"/>
        <v>-</v>
      </c>
      <c r="AY47" s="30"/>
      <c r="AZ47" s="30"/>
      <c r="BA47" s="30"/>
      <c r="BB47" s="30"/>
      <c r="BC47" s="28">
        <f t="shared" si="21"/>
        <v>0</v>
      </c>
      <c r="BD47" s="29"/>
      <c r="BE47" s="30"/>
      <c r="BF47" s="30" t="str">
        <f t="shared" si="3"/>
        <v>-</v>
      </c>
      <c r="BG47" s="30"/>
      <c r="BH47" s="30"/>
      <c r="BI47" s="30"/>
      <c r="BJ47" s="30"/>
      <c r="BK47" s="28">
        <f t="shared" si="22"/>
        <v>0</v>
      </c>
      <c r="BL47" s="94"/>
      <c r="BO47" s="91">
        <f t="shared" si="12"/>
        <v>0</v>
      </c>
      <c r="BQ47" s="88" t="str">
        <f t="shared" si="16"/>
        <v>-</v>
      </c>
      <c r="BR47" s="15" t="s">
        <v>438</v>
      </c>
      <c r="BS47" s="95" t="s">
        <v>404</v>
      </c>
    </row>
    <row r="48" spans="1:72" ht="21">
      <c r="A48" s="15">
        <v>45</v>
      </c>
      <c r="B48" s="3" t="s">
        <v>136</v>
      </c>
      <c r="C48" s="3" t="s">
        <v>137</v>
      </c>
      <c r="D48" s="14" t="s">
        <v>138</v>
      </c>
      <c r="E48" s="9">
        <v>17</v>
      </c>
      <c r="F48" s="9"/>
      <c r="H48" s="45"/>
      <c r="I48" s="46"/>
      <c r="J48" s="46"/>
      <c r="K48" s="46"/>
      <c r="L48" s="46"/>
      <c r="M48" s="46"/>
      <c r="N48" s="46"/>
      <c r="O48" s="44">
        <f t="shared" si="5"/>
        <v>0</v>
      </c>
      <c r="P48" s="29"/>
      <c r="Q48" s="30"/>
      <c r="R48" s="27" t="str">
        <f t="shared" si="14"/>
        <v>-</v>
      </c>
      <c r="S48" s="30"/>
      <c r="T48" s="30"/>
      <c r="U48" s="30"/>
      <c r="V48" s="30"/>
      <c r="W48" s="28">
        <f t="shared" si="17"/>
        <v>0</v>
      </c>
      <c r="X48" s="29"/>
      <c r="Y48" s="30"/>
      <c r="Z48" s="30" t="str">
        <f t="shared" si="0"/>
        <v>-</v>
      </c>
      <c r="AA48" s="30"/>
      <c r="AB48" s="30"/>
      <c r="AC48" s="30"/>
      <c r="AD48" s="30"/>
      <c r="AE48" s="28">
        <f t="shared" si="18"/>
        <v>0</v>
      </c>
      <c r="AF48" s="29">
        <v>95</v>
      </c>
      <c r="AG48" s="30">
        <v>17</v>
      </c>
      <c r="AH48" s="30">
        <f t="shared" si="15"/>
        <v>78</v>
      </c>
      <c r="AI48" s="30"/>
      <c r="AJ48" s="30"/>
      <c r="AK48" s="30"/>
      <c r="AL48" s="30">
        <v>1</v>
      </c>
      <c r="AM48" s="28">
        <f t="shared" si="19"/>
        <v>1</v>
      </c>
      <c r="AN48" s="29">
        <v>93</v>
      </c>
      <c r="AO48" s="30">
        <v>17</v>
      </c>
      <c r="AP48" s="30">
        <f t="shared" si="1"/>
        <v>76</v>
      </c>
      <c r="AQ48" s="30"/>
      <c r="AR48" s="30"/>
      <c r="AS48" s="30"/>
      <c r="AT48" s="30">
        <v>4</v>
      </c>
      <c r="AU48" s="28">
        <f t="shared" si="20"/>
        <v>5</v>
      </c>
      <c r="AV48" s="29">
        <v>96</v>
      </c>
      <c r="AW48" s="30">
        <v>17</v>
      </c>
      <c r="AX48" s="30">
        <f t="shared" si="2"/>
        <v>79</v>
      </c>
      <c r="AY48" s="30"/>
      <c r="AZ48" s="30"/>
      <c r="BA48" s="30"/>
      <c r="BB48" s="30">
        <v>1</v>
      </c>
      <c r="BC48" s="28">
        <f t="shared" si="21"/>
        <v>6</v>
      </c>
      <c r="BD48" s="68">
        <v>87</v>
      </c>
      <c r="BE48" s="69">
        <v>17</v>
      </c>
      <c r="BF48" s="69">
        <f t="shared" si="3"/>
        <v>70</v>
      </c>
      <c r="BG48" s="69" t="s">
        <v>407</v>
      </c>
      <c r="BH48" s="69"/>
      <c r="BI48" s="69"/>
      <c r="BJ48" s="69">
        <v>14</v>
      </c>
      <c r="BK48" s="64">
        <f t="shared" si="22"/>
        <v>20</v>
      </c>
      <c r="BL48" s="94"/>
      <c r="BO48" s="91">
        <f t="shared" si="12"/>
        <v>4</v>
      </c>
      <c r="BQ48" s="88">
        <f t="shared" si="16"/>
        <v>92.75</v>
      </c>
      <c r="BR48" s="15" t="s">
        <v>438</v>
      </c>
      <c r="BS48" s="95">
        <f t="shared" si="13"/>
        <v>17</v>
      </c>
    </row>
    <row r="49" spans="1:72" ht="21">
      <c r="A49" s="15">
        <v>46</v>
      </c>
      <c r="B49" s="3" t="s">
        <v>139</v>
      </c>
      <c r="C49" s="3" t="s">
        <v>140</v>
      </c>
      <c r="D49" s="3" t="s">
        <v>43</v>
      </c>
      <c r="E49" s="9" t="s">
        <v>120</v>
      </c>
      <c r="F49" s="9"/>
      <c r="H49" s="45"/>
      <c r="I49" s="46"/>
      <c r="J49" s="46"/>
      <c r="K49" s="46"/>
      <c r="L49" s="46"/>
      <c r="M49" s="46"/>
      <c r="N49" s="46"/>
      <c r="O49" s="44">
        <f t="shared" si="5"/>
        <v>0</v>
      </c>
      <c r="P49" s="29"/>
      <c r="Q49" s="30"/>
      <c r="R49" s="27" t="str">
        <f t="shared" si="14"/>
        <v>-</v>
      </c>
      <c r="S49" s="30"/>
      <c r="T49" s="30"/>
      <c r="U49" s="30"/>
      <c r="V49" s="30"/>
      <c r="W49" s="28">
        <f t="shared" si="17"/>
        <v>0</v>
      </c>
      <c r="X49" s="29"/>
      <c r="Y49" s="30"/>
      <c r="Z49" s="30" t="str">
        <f t="shared" si="0"/>
        <v>-</v>
      </c>
      <c r="AA49" s="30"/>
      <c r="AB49" s="30"/>
      <c r="AC49" s="30"/>
      <c r="AD49" s="30"/>
      <c r="AE49" s="28">
        <f t="shared" si="18"/>
        <v>0</v>
      </c>
      <c r="AF49" s="29"/>
      <c r="AG49" s="30"/>
      <c r="AH49" s="30" t="str">
        <f t="shared" si="15"/>
        <v>-</v>
      </c>
      <c r="AI49" s="30"/>
      <c r="AJ49" s="30"/>
      <c r="AK49" s="30"/>
      <c r="AL49" s="30"/>
      <c r="AM49" s="28">
        <f t="shared" si="19"/>
        <v>0</v>
      </c>
      <c r="AN49" s="29"/>
      <c r="AO49" s="30"/>
      <c r="AP49" s="30" t="str">
        <f t="shared" si="1"/>
        <v>-</v>
      </c>
      <c r="AQ49" s="30"/>
      <c r="AR49" s="30"/>
      <c r="AS49" s="30"/>
      <c r="AT49" s="30"/>
      <c r="AU49" s="28">
        <f t="shared" si="20"/>
        <v>0</v>
      </c>
      <c r="AV49" s="29"/>
      <c r="AW49" s="30"/>
      <c r="AX49" s="30" t="str">
        <f t="shared" si="2"/>
        <v>-</v>
      </c>
      <c r="AY49" s="30"/>
      <c r="AZ49" s="30"/>
      <c r="BA49" s="30"/>
      <c r="BB49" s="30"/>
      <c r="BC49" s="28">
        <f t="shared" si="21"/>
        <v>0</v>
      </c>
      <c r="BD49" s="29"/>
      <c r="BE49" s="30"/>
      <c r="BF49" s="30" t="str">
        <f t="shared" si="3"/>
        <v>-</v>
      </c>
      <c r="BG49" s="30"/>
      <c r="BH49" s="30"/>
      <c r="BI49" s="30"/>
      <c r="BJ49" s="30"/>
      <c r="BK49" s="28">
        <f t="shared" si="22"/>
        <v>0</v>
      </c>
      <c r="BL49" s="94"/>
      <c r="BO49" s="91">
        <f t="shared" si="12"/>
        <v>0</v>
      </c>
      <c r="BQ49" s="88" t="str">
        <f t="shared" si="16"/>
        <v>-</v>
      </c>
      <c r="BR49" s="15" t="s">
        <v>438</v>
      </c>
      <c r="BS49" s="95" t="s">
        <v>404</v>
      </c>
    </row>
    <row r="50" spans="1:72" ht="21">
      <c r="A50" s="15">
        <v>47</v>
      </c>
      <c r="B50" s="13" t="s">
        <v>141</v>
      </c>
      <c r="C50" s="13" t="s">
        <v>142</v>
      </c>
      <c r="D50" s="13" t="s">
        <v>143</v>
      </c>
      <c r="E50" s="9">
        <v>9</v>
      </c>
      <c r="F50" s="9"/>
      <c r="H50" s="45"/>
      <c r="I50" s="46"/>
      <c r="J50" s="46"/>
      <c r="K50" s="46"/>
      <c r="L50" s="46"/>
      <c r="M50" s="46"/>
      <c r="N50" s="46"/>
      <c r="O50" s="44">
        <f t="shared" si="5"/>
        <v>0</v>
      </c>
      <c r="P50" s="29"/>
      <c r="Q50" s="30"/>
      <c r="R50" s="27" t="str">
        <f t="shared" si="14"/>
        <v>-</v>
      </c>
      <c r="S50" s="30"/>
      <c r="T50" s="30"/>
      <c r="U50" s="30"/>
      <c r="V50" s="30"/>
      <c r="W50" s="28">
        <f t="shared" si="17"/>
        <v>0</v>
      </c>
      <c r="X50" s="29"/>
      <c r="Y50" s="30"/>
      <c r="Z50" s="30" t="str">
        <f t="shared" si="0"/>
        <v>-</v>
      </c>
      <c r="AA50" s="30"/>
      <c r="AB50" s="30"/>
      <c r="AC50" s="30"/>
      <c r="AD50" s="30"/>
      <c r="AE50" s="28">
        <f t="shared" si="18"/>
        <v>0</v>
      </c>
      <c r="AF50" s="29"/>
      <c r="AG50" s="30"/>
      <c r="AH50" s="30" t="str">
        <f t="shared" si="15"/>
        <v>-</v>
      </c>
      <c r="AI50" s="30"/>
      <c r="AJ50" s="30"/>
      <c r="AK50" s="30"/>
      <c r="AL50" s="30"/>
      <c r="AM50" s="28">
        <f t="shared" si="19"/>
        <v>0</v>
      </c>
      <c r="AN50" s="29">
        <v>88</v>
      </c>
      <c r="AO50" s="30" t="s">
        <v>375</v>
      </c>
      <c r="AP50" s="30" t="str">
        <f t="shared" si="1"/>
        <v>-</v>
      </c>
      <c r="AQ50" s="30" t="s">
        <v>361</v>
      </c>
      <c r="AR50" s="30"/>
      <c r="AS50" s="30"/>
      <c r="AT50" s="30"/>
      <c r="AU50" s="28">
        <f t="shared" si="20"/>
        <v>0</v>
      </c>
      <c r="AV50" s="29"/>
      <c r="AW50" s="30"/>
      <c r="AX50" s="30" t="str">
        <f t="shared" si="2"/>
        <v>-</v>
      </c>
      <c r="AY50" s="30"/>
      <c r="AZ50" s="30"/>
      <c r="BA50" s="30"/>
      <c r="BB50" s="30"/>
      <c r="BC50" s="28">
        <f t="shared" si="21"/>
        <v>0</v>
      </c>
      <c r="BD50" s="29"/>
      <c r="BE50" s="30"/>
      <c r="BF50" s="30" t="str">
        <f t="shared" si="3"/>
        <v>-</v>
      </c>
      <c r="BG50" s="30"/>
      <c r="BH50" s="30"/>
      <c r="BI50" s="30"/>
      <c r="BJ50" s="30"/>
      <c r="BK50" s="28">
        <f t="shared" si="22"/>
        <v>0</v>
      </c>
      <c r="BL50" s="94"/>
      <c r="BO50" s="91">
        <f t="shared" si="12"/>
        <v>1</v>
      </c>
      <c r="BQ50" s="88">
        <f t="shared" si="16"/>
        <v>88</v>
      </c>
      <c r="BR50" s="15" t="s">
        <v>438</v>
      </c>
      <c r="BS50" s="95">
        <v>9</v>
      </c>
      <c r="BT50" t="s">
        <v>443</v>
      </c>
    </row>
    <row r="51" spans="1:72" ht="21">
      <c r="A51" s="15">
        <v>48</v>
      </c>
      <c r="B51" s="13" t="s">
        <v>144</v>
      </c>
      <c r="C51" s="13" t="s">
        <v>145</v>
      </c>
      <c r="D51" s="13" t="s">
        <v>146</v>
      </c>
      <c r="E51" s="9">
        <v>20</v>
      </c>
      <c r="F51" s="9"/>
      <c r="H51" s="45"/>
      <c r="I51" s="46"/>
      <c r="J51" s="46"/>
      <c r="K51" s="46"/>
      <c r="L51" s="46"/>
      <c r="M51" s="46"/>
      <c r="N51" s="46"/>
      <c r="O51" s="44">
        <f t="shared" si="5"/>
        <v>0</v>
      </c>
      <c r="P51" s="29"/>
      <c r="Q51" s="30"/>
      <c r="R51" s="27" t="str">
        <f t="shared" si="14"/>
        <v>-</v>
      </c>
      <c r="S51" s="30"/>
      <c r="T51" s="30"/>
      <c r="U51" s="30"/>
      <c r="V51" s="30"/>
      <c r="W51" s="28">
        <f t="shared" si="17"/>
        <v>0</v>
      </c>
      <c r="X51" s="29"/>
      <c r="Y51" s="30"/>
      <c r="Z51" s="30" t="str">
        <f t="shared" si="0"/>
        <v>-</v>
      </c>
      <c r="AA51" s="30"/>
      <c r="AB51" s="30"/>
      <c r="AC51" s="30"/>
      <c r="AD51" s="30"/>
      <c r="AE51" s="28">
        <f t="shared" si="18"/>
        <v>0</v>
      </c>
      <c r="AF51" s="29"/>
      <c r="AG51" s="30"/>
      <c r="AH51" s="30" t="str">
        <f t="shared" si="15"/>
        <v>-</v>
      </c>
      <c r="AI51" s="30"/>
      <c r="AJ51" s="30"/>
      <c r="AK51" s="30"/>
      <c r="AL51" s="30"/>
      <c r="AM51" s="28">
        <f t="shared" si="19"/>
        <v>0</v>
      </c>
      <c r="AN51" s="29"/>
      <c r="AO51" s="30"/>
      <c r="AP51" s="30" t="str">
        <f t="shared" si="1"/>
        <v>-</v>
      </c>
      <c r="AQ51" s="30"/>
      <c r="AR51" s="30"/>
      <c r="AS51" s="30"/>
      <c r="AT51" s="30"/>
      <c r="AU51" s="28">
        <f t="shared" si="20"/>
        <v>0</v>
      </c>
      <c r="AV51" s="29"/>
      <c r="AW51" s="30"/>
      <c r="AX51" s="30" t="str">
        <f t="shared" si="2"/>
        <v>-</v>
      </c>
      <c r="AY51" s="30"/>
      <c r="AZ51" s="30"/>
      <c r="BA51" s="30"/>
      <c r="BB51" s="30"/>
      <c r="BC51" s="28">
        <f t="shared" si="21"/>
        <v>0</v>
      </c>
      <c r="BD51" s="29"/>
      <c r="BE51" s="30"/>
      <c r="BF51" s="30" t="str">
        <f t="shared" si="3"/>
        <v>-</v>
      </c>
      <c r="BG51" s="30"/>
      <c r="BH51" s="30"/>
      <c r="BI51" s="30"/>
      <c r="BJ51" s="30"/>
      <c r="BK51" s="28">
        <f t="shared" si="22"/>
        <v>0</v>
      </c>
      <c r="BL51" s="94"/>
      <c r="BO51" s="91">
        <f t="shared" si="12"/>
        <v>0</v>
      </c>
      <c r="BQ51" s="88" t="str">
        <f t="shared" si="16"/>
        <v>-</v>
      </c>
      <c r="BR51" s="15" t="s">
        <v>438</v>
      </c>
      <c r="BS51" s="95">
        <v>20</v>
      </c>
      <c r="BT51" t="s">
        <v>443</v>
      </c>
    </row>
    <row r="52" spans="1:72" ht="21">
      <c r="A52" s="15">
        <v>49</v>
      </c>
      <c r="B52" s="13" t="s">
        <v>147</v>
      </c>
      <c r="C52" s="13" t="s">
        <v>148</v>
      </c>
      <c r="D52" s="13" t="s">
        <v>149</v>
      </c>
      <c r="E52" s="9" t="s">
        <v>120</v>
      </c>
      <c r="F52" s="9"/>
      <c r="H52" s="45"/>
      <c r="I52" s="46"/>
      <c r="J52" s="46"/>
      <c r="K52" s="46"/>
      <c r="L52" s="46"/>
      <c r="M52" s="46"/>
      <c r="N52" s="46"/>
      <c r="O52" s="44">
        <f t="shared" si="5"/>
        <v>0</v>
      </c>
      <c r="P52" s="29"/>
      <c r="Q52" s="30"/>
      <c r="R52" s="27" t="str">
        <f t="shared" si="14"/>
        <v>-</v>
      </c>
      <c r="S52" s="30"/>
      <c r="T52" s="30"/>
      <c r="U52" s="30"/>
      <c r="V52" s="30"/>
      <c r="W52" s="28">
        <f t="shared" si="17"/>
        <v>0</v>
      </c>
      <c r="X52" s="29"/>
      <c r="Y52" s="30"/>
      <c r="Z52" s="30" t="str">
        <f t="shared" si="0"/>
        <v>-</v>
      </c>
      <c r="AA52" s="30"/>
      <c r="AB52" s="30"/>
      <c r="AC52" s="30"/>
      <c r="AD52" s="30"/>
      <c r="AE52" s="28">
        <f t="shared" si="18"/>
        <v>0</v>
      </c>
      <c r="AF52" s="29"/>
      <c r="AG52" s="30"/>
      <c r="AH52" s="30" t="str">
        <f t="shared" si="15"/>
        <v>-</v>
      </c>
      <c r="AI52" s="30"/>
      <c r="AJ52" s="30"/>
      <c r="AK52" s="30"/>
      <c r="AL52" s="30"/>
      <c r="AM52" s="28">
        <f t="shared" si="19"/>
        <v>0</v>
      </c>
      <c r="AN52" s="29"/>
      <c r="AO52" s="30"/>
      <c r="AP52" s="30" t="str">
        <f t="shared" si="1"/>
        <v>-</v>
      </c>
      <c r="AQ52" s="30"/>
      <c r="AR52" s="30"/>
      <c r="AS52" s="30"/>
      <c r="AT52" s="30"/>
      <c r="AU52" s="28">
        <f t="shared" si="20"/>
        <v>0</v>
      </c>
      <c r="AV52" s="29"/>
      <c r="AW52" s="30"/>
      <c r="AX52" s="30" t="str">
        <f t="shared" si="2"/>
        <v>-</v>
      </c>
      <c r="AY52" s="30"/>
      <c r="AZ52" s="30"/>
      <c r="BA52" s="30"/>
      <c r="BB52" s="30"/>
      <c r="BC52" s="28">
        <f t="shared" si="21"/>
        <v>0</v>
      </c>
      <c r="BD52" s="29"/>
      <c r="BE52" s="30"/>
      <c r="BF52" s="30" t="str">
        <f t="shared" si="3"/>
        <v>-</v>
      </c>
      <c r="BG52" s="30"/>
      <c r="BH52" s="30"/>
      <c r="BI52" s="30"/>
      <c r="BJ52" s="30"/>
      <c r="BK52" s="28">
        <f t="shared" si="22"/>
        <v>0</v>
      </c>
      <c r="BL52" s="94"/>
      <c r="BO52" s="91">
        <f t="shared" si="12"/>
        <v>0</v>
      </c>
      <c r="BQ52" s="88" t="str">
        <f t="shared" si="16"/>
        <v>-</v>
      </c>
      <c r="BR52" s="15" t="s">
        <v>438</v>
      </c>
      <c r="BS52" s="95" t="s">
        <v>404</v>
      </c>
    </row>
    <row r="53" spans="1:72" ht="21">
      <c r="A53" s="15">
        <v>50</v>
      </c>
      <c r="B53" s="13" t="s">
        <v>150</v>
      </c>
      <c r="C53" s="13" t="s">
        <v>151</v>
      </c>
      <c r="D53" s="13" t="s">
        <v>152</v>
      </c>
      <c r="E53" s="9">
        <v>18</v>
      </c>
      <c r="F53" s="9"/>
      <c r="H53" s="45"/>
      <c r="I53" s="46"/>
      <c r="J53" s="46"/>
      <c r="K53" s="46"/>
      <c r="L53" s="46"/>
      <c r="M53" s="46"/>
      <c r="N53" s="46"/>
      <c r="O53" s="44">
        <f t="shared" si="5"/>
        <v>0</v>
      </c>
      <c r="P53" s="29">
        <v>95</v>
      </c>
      <c r="Q53" s="30">
        <v>18</v>
      </c>
      <c r="R53" s="27">
        <f t="shared" si="14"/>
        <v>77</v>
      </c>
      <c r="S53" s="30"/>
      <c r="T53" s="30"/>
      <c r="U53" s="30"/>
      <c r="V53" s="30">
        <v>1</v>
      </c>
      <c r="W53" s="28">
        <f t="shared" si="17"/>
        <v>1</v>
      </c>
      <c r="X53" s="29"/>
      <c r="Y53" s="30"/>
      <c r="Z53" s="30" t="str">
        <f t="shared" si="0"/>
        <v>-</v>
      </c>
      <c r="AA53" s="30"/>
      <c r="AB53" s="30"/>
      <c r="AC53" s="30"/>
      <c r="AD53" s="30"/>
      <c r="AE53" s="28">
        <f t="shared" si="18"/>
        <v>1</v>
      </c>
      <c r="AF53" s="29">
        <v>104</v>
      </c>
      <c r="AG53" s="30">
        <v>18</v>
      </c>
      <c r="AH53" s="30">
        <f t="shared" si="15"/>
        <v>86</v>
      </c>
      <c r="AI53" s="30"/>
      <c r="AJ53" s="30"/>
      <c r="AK53" s="30"/>
      <c r="AL53" s="30">
        <v>1</v>
      </c>
      <c r="AM53" s="28">
        <f t="shared" si="19"/>
        <v>2</v>
      </c>
      <c r="AN53" s="29">
        <v>98</v>
      </c>
      <c r="AO53" s="30">
        <v>18</v>
      </c>
      <c r="AP53" s="30">
        <f t="shared" si="1"/>
        <v>80</v>
      </c>
      <c r="AQ53" s="30"/>
      <c r="AR53" s="30"/>
      <c r="AS53" s="30"/>
      <c r="AT53" s="30">
        <v>1</v>
      </c>
      <c r="AU53" s="28">
        <f t="shared" si="20"/>
        <v>3</v>
      </c>
      <c r="AV53" s="29"/>
      <c r="AW53" s="30"/>
      <c r="AX53" s="30" t="str">
        <f t="shared" si="2"/>
        <v>-</v>
      </c>
      <c r="AY53" s="30"/>
      <c r="AZ53" s="30"/>
      <c r="BA53" s="30"/>
      <c r="BB53" s="30"/>
      <c r="BC53" s="28">
        <f t="shared" si="21"/>
        <v>3</v>
      </c>
      <c r="BD53" s="29">
        <v>107</v>
      </c>
      <c r="BE53" s="30">
        <v>18</v>
      </c>
      <c r="BF53" s="30">
        <f t="shared" si="3"/>
        <v>89</v>
      </c>
      <c r="BG53" s="30"/>
      <c r="BH53" s="30"/>
      <c r="BI53" s="30"/>
      <c r="BJ53" s="30">
        <v>1</v>
      </c>
      <c r="BK53" s="28">
        <f t="shared" si="22"/>
        <v>4</v>
      </c>
      <c r="BL53" s="94"/>
      <c r="BO53" s="91">
        <f t="shared" si="12"/>
        <v>4</v>
      </c>
      <c r="BQ53" s="88">
        <f t="shared" si="16"/>
        <v>101</v>
      </c>
      <c r="BR53" s="15" t="s">
        <v>438</v>
      </c>
      <c r="BS53" s="95">
        <f t="shared" si="13"/>
        <v>23</v>
      </c>
    </row>
    <row r="54" spans="1:72" ht="21">
      <c r="A54" s="15">
        <v>51</v>
      </c>
      <c r="B54" s="13" t="s">
        <v>153</v>
      </c>
      <c r="C54" s="13" t="s">
        <v>154</v>
      </c>
      <c r="D54" s="13" t="s">
        <v>155</v>
      </c>
      <c r="E54" s="9">
        <v>24</v>
      </c>
      <c r="F54" s="9">
        <v>26</v>
      </c>
      <c r="H54" s="45"/>
      <c r="I54" s="46"/>
      <c r="J54" s="46"/>
      <c r="K54" s="46"/>
      <c r="L54" s="46"/>
      <c r="M54" s="46"/>
      <c r="N54" s="46"/>
      <c r="O54" s="44">
        <f t="shared" si="5"/>
        <v>0</v>
      </c>
      <c r="P54" s="29">
        <v>95</v>
      </c>
      <c r="Q54" s="30">
        <v>24</v>
      </c>
      <c r="R54" s="27">
        <f t="shared" si="14"/>
        <v>71</v>
      </c>
      <c r="S54" s="30"/>
      <c r="T54" s="30"/>
      <c r="U54" s="30"/>
      <c r="V54" s="30">
        <v>6</v>
      </c>
      <c r="W54" s="28">
        <f t="shared" si="17"/>
        <v>6</v>
      </c>
      <c r="X54" s="29">
        <v>119</v>
      </c>
      <c r="Y54" s="30">
        <v>24</v>
      </c>
      <c r="Z54" s="30">
        <f t="shared" si="0"/>
        <v>95</v>
      </c>
      <c r="AA54" s="30"/>
      <c r="AB54" s="30"/>
      <c r="AC54" s="30"/>
      <c r="AD54" s="30">
        <v>1</v>
      </c>
      <c r="AE54" s="28">
        <f t="shared" si="18"/>
        <v>7</v>
      </c>
      <c r="AF54" s="29">
        <v>96</v>
      </c>
      <c r="AG54" s="30">
        <v>26</v>
      </c>
      <c r="AH54" s="30">
        <f t="shared" si="15"/>
        <v>70</v>
      </c>
      <c r="AI54" s="30"/>
      <c r="AJ54" s="30"/>
      <c r="AK54" s="30"/>
      <c r="AL54" s="30">
        <v>11</v>
      </c>
      <c r="AM54" s="28">
        <f t="shared" si="19"/>
        <v>18</v>
      </c>
      <c r="AN54" s="29"/>
      <c r="AO54" s="30"/>
      <c r="AP54" s="30" t="str">
        <f t="shared" si="1"/>
        <v>-</v>
      </c>
      <c r="AQ54" s="30"/>
      <c r="AR54" s="30"/>
      <c r="AS54" s="30"/>
      <c r="AT54" s="30"/>
      <c r="AU54" s="28">
        <f t="shared" si="20"/>
        <v>18</v>
      </c>
      <c r="AV54" s="29">
        <v>106</v>
      </c>
      <c r="AW54" s="30">
        <v>26</v>
      </c>
      <c r="AX54" s="30">
        <f t="shared" si="2"/>
        <v>80</v>
      </c>
      <c r="AY54" s="30"/>
      <c r="AZ54" s="30"/>
      <c r="BA54" s="30"/>
      <c r="BB54" s="30">
        <v>1</v>
      </c>
      <c r="BC54" s="28">
        <f t="shared" si="21"/>
        <v>19</v>
      </c>
      <c r="BD54" s="29">
        <v>101</v>
      </c>
      <c r="BE54" s="30">
        <v>26</v>
      </c>
      <c r="BF54" s="30">
        <f t="shared" si="3"/>
        <v>75</v>
      </c>
      <c r="BG54" s="30"/>
      <c r="BH54" s="30"/>
      <c r="BI54" s="30"/>
      <c r="BJ54" s="30">
        <v>9</v>
      </c>
      <c r="BK54" s="28">
        <f t="shared" si="22"/>
        <v>28</v>
      </c>
      <c r="BL54" s="94"/>
      <c r="BO54" s="91">
        <f t="shared" si="12"/>
        <v>5</v>
      </c>
      <c r="BQ54" s="88">
        <f t="shared" si="16"/>
        <v>103.4</v>
      </c>
      <c r="BR54" s="15" t="s">
        <v>438</v>
      </c>
      <c r="BS54" s="95">
        <f t="shared" si="13"/>
        <v>25</v>
      </c>
    </row>
    <row r="55" spans="1:72" ht="21">
      <c r="A55" s="15">
        <v>52</v>
      </c>
      <c r="B55" s="13" t="s">
        <v>156</v>
      </c>
      <c r="C55" s="13" t="s">
        <v>157</v>
      </c>
      <c r="D55" s="13" t="s">
        <v>158</v>
      </c>
      <c r="E55" s="9" t="s">
        <v>120</v>
      </c>
      <c r="F55" s="9"/>
      <c r="H55" s="45"/>
      <c r="I55" s="46"/>
      <c r="J55" s="46"/>
      <c r="K55" s="46"/>
      <c r="L55" s="46"/>
      <c r="M55" s="46"/>
      <c r="N55" s="46"/>
      <c r="O55" s="44">
        <f t="shared" si="5"/>
        <v>0</v>
      </c>
      <c r="P55" s="29"/>
      <c r="Q55" s="30"/>
      <c r="R55" s="27" t="str">
        <f t="shared" si="14"/>
        <v>-</v>
      </c>
      <c r="S55" s="30"/>
      <c r="T55" s="30"/>
      <c r="U55" s="30"/>
      <c r="V55" s="30"/>
      <c r="W55" s="28">
        <f t="shared" si="17"/>
        <v>0</v>
      </c>
      <c r="X55" s="29"/>
      <c r="Y55" s="30"/>
      <c r="Z55" s="30" t="str">
        <f t="shared" si="0"/>
        <v>-</v>
      </c>
      <c r="AA55" s="30"/>
      <c r="AB55" s="30"/>
      <c r="AC55" s="30"/>
      <c r="AD55" s="30"/>
      <c r="AE55" s="28">
        <f t="shared" si="18"/>
        <v>0</v>
      </c>
      <c r="AF55" s="29"/>
      <c r="AG55" s="30"/>
      <c r="AH55" s="30" t="str">
        <f t="shared" si="15"/>
        <v>-</v>
      </c>
      <c r="AI55" s="30"/>
      <c r="AJ55" s="30"/>
      <c r="AK55" s="30"/>
      <c r="AL55" s="30"/>
      <c r="AM55" s="28">
        <f t="shared" si="19"/>
        <v>0</v>
      </c>
      <c r="AN55" s="29"/>
      <c r="AO55" s="30"/>
      <c r="AP55" s="30" t="str">
        <f t="shared" si="1"/>
        <v>-</v>
      </c>
      <c r="AQ55" s="30"/>
      <c r="AR55" s="30"/>
      <c r="AS55" s="30"/>
      <c r="AT55" s="30"/>
      <c r="AU55" s="28">
        <f t="shared" si="20"/>
        <v>0</v>
      </c>
      <c r="AV55" s="29"/>
      <c r="AW55" s="30"/>
      <c r="AX55" s="30" t="str">
        <f t="shared" si="2"/>
        <v>-</v>
      </c>
      <c r="AY55" s="30"/>
      <c r="AZ55" s="30"/>
      <c r="BA55" s="30"/>
      <c r="BB55" s="30"/>
      <c r="BC55" s="28">
        <f t="shared" si="21"/>
        <v>0</v>
      </c>
      <c r="BD55" s="29"/>
      <c r="BE55" s="30"/>
      <c r="BF55" s="30" t="str">
        <f t="shared" si="3"/>
        <v>-</v>
      </c>
      <c r="BG55" s="30"/>
      <c r="BH55" s="30"/>
      <c r="BI55" s="30"/>
      <c r="BJ55" s="30"/>
      <c r="BK55" s="28">
        <f t="shared" si="22"/>
        <v>0</v>
      </c>
      <c r="BL55" s="94"/>
      <c r="BO55" s="91">
        <f t="shared" si="12"/>
        <v>0</v>
      </c>
      <c r="BQ55" s="88" t="str">
        <f t="shared" si="16"/>
        <v>-</v>
      </c>
      <c r="BR55" s="15" t="s">
        <v>438</v>
      </c>
      <c r="BS55" s="95" t="s">
        <v>404</v>
      </c>
    </row>
    <row r="56" spans="1:72" ht="21">
      <c r="A56" s="15">
        <v>53</v>
      </c>
      <c r="B56" s="13" t="s">
        <v>159</v>
      </c>
      <c r="C56" s="13" t="s">
        <v>160</v>
      </c>
      <c r="D56" s="13" t="s">
        <v>161</v>
      </c>
      <c r="E56" s="9" t="s">
        <v>162</v>
      </c>
      <c r="F56" s="9"/>
      <c r="H56" s="45"/>
      <c r="I56" s="46"/>
      <c r="J56" s="46"/>
      <c r="K56" s="46"/>
      <c r="L56" s="46"/>
      <c r="M56" s="46"/>
      <c r="N56" s="46"/>
      <c r="O56" s="44">
        <f t="shared" si="5"/>
        <v>0</v>
      </c>
      <c r="P56" s="29"/>
      <c r="Q56" s="30"/>
      <c r="R56" s="27" t="str">
        <f t="shared" si="14"/>
        <v>-</v>
      </c>
      <c r="S56" s="30"/>
      <c r="T56" s="30"/>
      <c r="U56" s="30"/>
      <c r="V56" s="30"/>
      <c r="W56" s="28">
        <f t="shared" si="17"/>
        <v>0</v>
      </c>
      <c r="X56" s="29"/>
      <c r="Y56" s="30"/>
      <c r="Z56" s="30" t="str">
        <f t="shared" si="0"/>
        <v>-</v>
      </c>
      <c r="AA56" s="30"/>
      <c r="AB56" s="30"/>
      <c r="AC56" s="30"/>
      <c r="AD56" s="30"/>
      <c r="AE56" s="28">
        <f t="shared" si="18"/>
        <v>0</v>
      </c>
      <c r="AF56" s="29"/>
      <c r="AG56" s="30"/>
      <c r="AH56" s="30" t="str">
        <f t="shared" si="15"/>
        <v>-</v>
      </c>
      <c r="AI56" s="30"/>
      <c r="AJ56" s="30"/>
      <c r="AK56" s="30"/>
      <c r="AL56" s="30"/>
      <c r="AM56" s="28">
        <f t="shared" si="19"/>
        <v>0</v>
      </c>
      <c r="AN56" s="29"/>
      <c r="AO56" s="30"/>
      <c r="AP56" s="30" t="str">
        <f t="shared" si="1"/>
        <v>-</v>
      </c>
      <c r="AQ56" s="30"/>
      <c r="AR56" s="30"/>
      <c r="AS56" s="30"/>
      <c r="AT56" s="30"/>
      <c r="AU56" s="28">
        <f t="shared" si="20"/>
        <v>0</v>
      </c>
      <c r="AV56" s="29"/>
      <c r="AW56" s="30"/>
      <c r="AX56" s="30" t="str">
        <f t="shared" si="2"/>
        <v>-</v>
      </c>
      <c r="AY56" s="30"/>
      <c r="AZ56" s="30"/>
      <c r="BA56" s="30"/>
      <c r="BB56" s="30"/>
      <c r="BC56" s="28">
        <f t="shared" si="21"/>
        <v>0</v>
      </c>
      <c r="BD56" s="29"/>
      <c r="BE56" s="30"/>
      <c r="BF56" s="30" t="str">
        <f t="shared" si="3"/>
        <v>-</v>
      </c>
      <c r="BG56" s="30"/>
      <c r="BH56" s="30"/>
      <c r="BI56" s="30"/>
      <c r="BJ56" s="30"/>
      <c r="BK56" s="28">
        <f t="shared" si="22"/>
        <v>0</v>
      </c>
      <c r="BL56" s="94"/>
      <c r="BO56" s="91">
        <f t="shared" si="12"/>
        <v>0</v>
      </c>
      <c r="BQ56" s="88" t="str">
        <f t="shared" si="16"/>
        <v>-</v>
      </c>
      <c r="BR56" s="15" t="s">
        <v>438</v>
      </c>
      <c r="BS56" s="95" t="s">
        <v>404</v>
      </c>
    </row>
    <row r="57" spans="1:72" ht="21">
      <c r="A57" s="15">
        <v>54</v>
      </c>
      <c r="B57" s="6" t="s">
        <v>163</v>
      </c>
      <c r="C57" s="6" t="s">
        <v>164</v>
      </c>
      <c r="D57" s="6" t="s">
        <v>165</v>
      </c>
      <c r="E57" s="9" t="s">
        <v>162</v>
      </c>
      <c r="F57" s="9">
        <v>12</v>
      </c>
      <c r="H57" s="45"/>
      <c r="I57" s="46"/>
      <c r="J57" s="46"/>
      <c r="K57" s="46"/>
      <c r="L57" s="46"/>
      <c r="M57" s="46"/>
      <c r="N57" s="46"/>
      <c r="O57" s="44">
        <f t="shared" si="5"/>
        <v>0</v>
      </c>
      <c r="P57" s="29">
        <v>93</v>
      </c>
      <c r="Q57" s="30" t="s">
        <v>249</v>
      </c>
      <c r="R57" s="27" t="str">
        <f t="shared" si="14"/>
        <v>-</v>
      </c>
      <c r="S57" s="30"/>
      <c r="T57" s="30"/>
      <c r="U57" s="30"/>
      <c r="V57" s="30"/>
      <c r="W57" s="28">
        <f t="shared" si="17"/>
        <v>0</v>
      </c>
      <c r="X57" s="29">
        <v>88</v>
      </c>
      <c r="Y57" s="30" t="s">
        <v>301</v>
      </c>
      <c r="Z57" s="30" t="str">
        <f t="shared" si="0"/>
        <v>-</v>
      </c>
      <c r="AA57" s="30" t="s">
        <v>276</v>
      </c>
      <c r="AB57" s="30"/>
      <c r="AC57" s="30"/>
      <c r="AD57" s="30"/>
      <c r="AE57" s="28">
        <f t="shared" si="18"/>
        <v>0</v>
      </c>
      <c r="AF57" s="29">
        <v>99</v>
      </c>
      <c r="AG57" s="30">
        <v>12</v>
      </c>
      <c r="AH57" s="30">
        <f t="shared" si="15"/>
        <v>87</v>
      </c>
      <c r="AI57" s="30"/>
      <c r="AJ57" s="30"/>
      <c r="AK57" s="30"/>
      <c r="AL57" s="30">
        <v>1</v>
      </c>
      <c r="AM57" s="28">
        <f t="shared" si="19"/>
        <v>1</v>
      </c>
      <c r="AN57" s="29">
        <v>93</v>
      </c>
      <c r="AO57" s="30">
        <v>12</v>
      </c>
      <c r="AP57" s="30">
        <f t="shared" si="1"/>
        <v>81</v>
      </c>
      <c r="AQ57" s="30"/>
      <c r="AR57" s="30"/>
      <c r="AS57" s="30"/>
      <c r="AT57" s="30">
        <v>1</v>
      </c>
      <c r="AU57" s="28">
        <f t="shared" si="20"/>
        <v>2</v>
      </c>
      <c r="AV57" s="29">
        <v>103</v>
      </c>
      <c r="AW57" s="30">
        <v>12</v>
      </c>
      <c r="AX57" s="30">
        <f t="shared" si="2"/>
        <v>91</v>
      </c>
      <c r="AY57" s="30" t="s">
        <v>396</v>
      </c>
      <c r="AZ57" s="30"/>
      <c r="BA57" s="30"/>
      <c r="BB57" s="30">
        <v>1</v>
      </c>
      <c r="BC57" s="28">
        <f t="shared" si="21"/>
        <v>3</v>
      </c>
      <c r="BD57" s="29">
        <v>99</v>
      </c>
      <c r="BE57" s="30">
        <v>12</v>
      </c>
      <c r="BF57" s="30">
        <f t="shared" si="3"/>
        <v>87</v>
      </c>
      <c r="BG57" s="30"/>
      <c r="BH57" s="30"/>
      <c r="BI57" s="30"/>
      <c r="BJ57" s="30">
        <v>1</v>
      </c>
      <c r="BK57" s="28">
        <f t="shared" si="22"/>
        <v>4</v>
      </c>
      <c r="BL57" s="94"/>
      <c r="BN57" t="s">
        <v>423</v>
      </c>
      <c r="BO57" s="91">
        <f t="shared" si="12"/>
        <v>6</v>
      </c>
      <c r="BQ57" s="88">
        <f t="shared" si="16"/>
        <v>95.833333333333329</v>
      </c>
      <c r="BR57" s="15" t="s">
        <v>438</v>
      </c>
      <c r="BS57" s="95">
        <f t="shared" si="13"/>
        <v>19</v>
      </c>
    </row>
    <row r="58" spans="1:72" ht="21">
      <c r="A58" s="15">
        <v>55</v>
      </c>
      <c r="B58" s="6" t="s">
        <v>166</v>
      </c>
      <c r="C58" s="6" t="s">
        <v>167</v>
      </c>
      <c r="D58" s="6" t="s">
        <v>165</v>
      </c>
      <c r="E58" s="9" t="s">
        <v>162</v>
      </c>
      <c r="F58" s="9">
        <v>5</v>
      </c>
      <c r="H58" s="45"/>
      <c r="I58" s="46"/>
      <c r="J58" s="46"/>
      <c r="K58" s="46"/>
      <c r="L58" s="46"/>
      <c r="M58" s="46"/>
      <c r="N58" s="46"/>
      <c r="O58" s="44">
        <f t="shared" si="5"/>
        <v>0</v>
      </c>
      <c r="P58" s="29">
        <v>79</v>
      </c>
      <c r="Q58" s="30" t="s">
        <v>249</v>
      </c>
      <c r="R58" s="27" t="str">
        <f t="shared" si="14"/>
        <v>-</v>
      </c>
      <c r="S58" s="30" t="s">
        <v>247</v>
      </c>
      <c r="T58" s="30"/>
      <c r="U58" s="30"/>
      <c r="V58" s="30"/>
      <c r="W58" s="28">
        <f t="shared" si="17"/>
        <v>0</v>
      </c>
      <c r="X58" s="29">
        <v>79</v>
      </c>
      <c r="Y58" s="30" t="s">
        <v>301</v>
      </c>
      <c r="Z58" s="30" t="str">
        <f t="shared" si="0"/>
        <v>-</v>
      </c>
      <c r="AA58" s="30"/>
      <c r="AB58" s="30"/>
      <c r="AC58" s="30" t="s">
        <v>282</v>
      </c>
      <c r="AD58" s="30"/>
      <c r="AE58" s="28">
        <f t="shared" si="18"/>
        <v>0</v>
      </c>
      <c r="AF58" s="29">
        <v>83</v>
      </c>
      <c r="AG58" s="30">
        <v>5</v>
      </c>
      <c r="AH58" s="30">
        <f t="shared" si="15"/>
        <v>78</v>
      </c>
      <c r="AI58" s="30" t="s">
        <v>311</v>
      </c>
      <c r="AJ58" s="30"/>
      <c r="AK58" s="30"/>
      <c r="AL58" s="30">
        <v>3</v>
      </c>
      <c r="AM58" s="28">
        <f t="shared" si="19"/>
        <v>3</v>
      </c>
      <c r="AN58" s="29">
        <v>84</v>
      </c>
      <c r="AO58" s="30">
        <v>5</v>
      </c>
      <c r="AP58" s="30">
        <f t="shared" si="1"/>
        <v>79</v>
      </c>
      <c r="AQ58" s="30" t="s">
        <v>363</v>
      </c>
      <c r="AR58" s="30"/>
      <c r="AS58" s="30"/>
      <c r="AT58" s="30">
        <v>1</v>
      </c>
      <c r="AU58" s="28">
        <f t="shared" si="20"/>
        <v>4</v>
      </c>
      <c r="AV58" s="29">
        <v>85</v>
      </c>
      <c r="AW58" s="30">
        <v>5</v>
      </c>
      <c r="AX58" s="30">
        <f t="shared" si="2"/>
        <v>80</v>
      </c>
      <c r="AY58" s="30" t="s">
        <v>391</v>
      </c>
      <c r="AZ58" s="30"/>
      <c r="BA58" s="30"/>
      <c r="BB58" s="30">
        <v>1</v>
      </c>
      <c r="BC58" s="28">
        <f t="shared" si="21"/>
        <v>5</v>
      </c>
      <c r="BD58" s="29">
        <v>84</v>
      </c>
      <c r="BE58" s="30">
        <v>5</v>
      </c>
      <c r="BF58" s="30">
        <f t="shared" si="3"/>
        <v>79</v>
      </c>
      <c r="BG58" s="30" t="s">
        <v>417</v>
      </c>
      <c r="BH58" s="30"/>
      <c r="BI58" s="30"/>
      <c r="BJ58" s="30">
        <v>3</v>
      </c>
      <c r="BK58" s="28">
        <f t="shared" si="22"/>
        <v>8</v>
      </c>
      <c r="BL58" s="94"/>
      <c r="BN58" t="s">
        <v>423</v>
      </c>
      <c r="BO58" s="91">
        <f t="shared" si="12"/>
        <v>6</v>
      </c>
      <c r="BQ58" s="88">
        <f t="shared" si="16"/>
        <v>82.333333333333329</v>
      </c>
      <c r="BR58" s="15" t="s">
        <v>438</v>
      </c>
      <c r="BS58" s="95">
        <f t="shared" si="13"/>
        <v>8</v>
      </c>
    </row>
    <row r="59" spans="1:72" ht="21">
      <c r="A59" s="15">
        <v>56</v>
      </c>
      <c r="B59" s="13" t="s">
        <v>168</v>
      </c>
      <c r="C59" s="13" t="s">
        <v>169</v>
      </c>
      <c r="D59" s="13" t="s">
        <v>170</v>
      </c>
      <c r="E59" s="9" t="s">
        <v>162</v>
      </c>
      <c r="F59" s="9"/>
      <c r="H59" s="45"/>
      <c r="I59" s="46"/>
      <c r="J59" s="46"/>
      <c r="K59" s="46"/>
      <c r="L59" s="46"/>
      <c r="M59" s="46"/>
      <c r="N59" s="46"/>
      <c r="O59" s="44">
        <f t="shared" si="5"/>
        <v>0</v>
      </c>
      <c r="P59" s="29">
        <v>125</v>
      </c>
      <c r="Q59" s="30" t="s">
        <v>250</v>
      </c>
      <c r="R59" s="27" t="str">
        <f t="shared" si="14"/>
        <v>-</v>
      </c>
      <c r="S59" s="30"/>
      <c r="T59" s="30"/>
      <c r="U59" s="30"/>
      <c r="V59" s="30"/>
      <c r="W59" s="28">
        <f t="shared" si="17"/>
        <v>0</v>
      </c>
      <c r="X59" s="29"/>
      <c r="Y59" s="30"/>
      <c r="Z59" s="30" t="str">
        <f t="shared" si="0"/>
        <v>-</v>
      </c>
      <c r="AA59" s="30"/>
      <c r="AB59" s="30"/>
      <c r="AC59" s="30"/>
      <c r="AD59" s="30"/>
      <c r="AE59" s="28">
        <f t="shared" si="18"/>
        <v>0</v>
      </c>
      <c r="AF59" s="29"/>
      <c r="AG59" s="30"/>
      <c r="AH59" s="30" t="str">
        <f t="shared" si="15"/>
        <v>-</v>
      </c>
      <c r="AI59" s="30"/>
      <c r="AJ59" s="30"/>
      <c r="AK59" s="30"/>
      <c r="AL59" s="30"/>
      <c r="AM59" s="28">
        <f t="shared" si="19"/>
        <v>0</v>
      </c>
      <c r="AN59" s="29"/>
      <c r="AO59" s="30"/>
      <c r="AP59" s="30" t="str">
        <f t="shared" si="1"/>
        <v>-</v>
      </c>
      <c r="AQ59" s="30"/>
      <c r="AR59" s="30"/>
      <c r="AS59" s="30"/>
      <c r="AT59" s="30"/>
      <c r="AU59" s="28">
        <f t="shared" si="20"/>
        <v>0</v>
      </c>
      <c r="AV59" s="29"/>
      <c r="AW59" s="30"/>
      <c r="AX59" s="30" t="str">
        <f t="shared" si="2"/>
        <v>-</v>
      </c>
      <c r="AY59" s="30"/>
      <c r="AZ59" s="30"/>
      <c r="BA59" s="30"/>
      <c r="BB59" s="30"/>
      <c r="BC59" s="28">
        <f t="shared" si="21"/>
        <v>0</v>
      </c>
      <c r="BD59" s="29"/>
      <c r="BE59" s="30"/>
      <c r="BF59" s="30" t="str">
        <f t="shared" si="3"/>
        <v>-</v>
      </c>
      <c r="BG59" s="30"/>
      <c r="BH59" s="30"/>
      <c r="BI59" s="30"/>
      <c r="BJ59" s="30"/>
      <c r="BK59" s="28">
        <f t="shared" si="22"/>
        <v>0</v>
      </c>
      <c r="BL59" s="94"/>
      <c r="BO59" s="91">
        <f t="shared" si="12"/>
        <v>1</v>
      </c>
      <c r="BQ59" s="88">
        <f t="shared" si="16"/>
        <v>125</v>
      </c>
      <c r="BR59" s="15" t="s">
        <v>438</v>
      </c>
      <c r="BS59" s="95" t="s">
        <v>404</v>
      </c>
    </row>
    <row r="60" spans="1:72" ht="20.25" customHeight="1">
      <c r="A60" s="15">
        <v>57</v>
      </c>
      <c r="B60" s="65" t="s">
        <v>243</v>
      </c>
      <c r="C60" s="65" t="s">
        <v>244</v>
      </c>
      <c r="D60" s="65" t="s">
        <v>269</v>
      </c>
      <c r="E60" s="51" t="s">
        <v>228</v>
      </c>
      <c r="F60" s="73">
        <v>9</v>
      </c>
      <c r="H60" s="45"/>
      <c r="I60" s="46"/>
      <c r="J60" s="46"/>
      <c r="K60" s="46"/>
      <c r="L60" s="46"/>
      <c r="M60" s="46"/>
      <c r="N60" s="46"/>
      <c r="O60" s="44">
        <f t="shared" si="5"/>
        <v>0</v>
      </c>
      <c r="P60" s="45">
        <v>77</v>
      </c>
      <c r="Q60" s="46" t="s">
        <v>249</v>
      </c>
      <c r="R60" s="43" t="str">
        <f t="shared" si="14"/>
        <v>-</v>
      </c>
      <c r="S60" s="46" t="s">
        <v>245</v>
      </c>
      <c r="T60" s="46" t="s">
        <v>246</v>
      </c>
      <c r="U60" s="46"/>
      <c r="V60" s="46"/>
      <c r="W60" s="44">
        <f t="shared" si="17"/>
        <v>0</v>
      </c>
      <c r="X60" s="29">
        <v>94</v>
      </c>
      <c r="Y60" s="30" t="s">
        <v>301</v>
      </c>
      <c r="Z60" s="30" t="str">
        <f t="shared" si="0"/>
        <v>-</v>
      </c>
      <c r="AA60" s="30"/>
      <c r="AB60" s="30"/>
      <c r="AC60" s="30"/>
      <c r="AD60" s="30"/>
      <c r="AE60" s="28">
        <f t="shared" si="18"/>
        <v>0</v>
      </c>
      <c r="AF60" s="29"/>
      <c r="AG60" s="30"/>
      <c r="AH60" s="30" t="str">
        <f t="shared" si="15"/>
        <v>-</v>
      </c>
      <c r="AI60" s="30"/>
      <c r="AJ60" s="30"/>
      <c r="AK60" s="30"/>
      <c r="AL60" s="30"/>
      <c r="AM60" s="28">
        <f t="shared" si="19"/>
        <v>0</v>
      </c>
      <c r="AN60" s="29">
        <v>86</v>
      </c>
      <c r="AO60" s="30">
        <v>9</v>
      </c>
      <c r="AP60" s="30">
        <f t="shared" si="1"/>
        <v>77</v>
      </c>
      <c r="AQ60" s="30"/>
      <c r="AR60" s="30"/>
      <c r="AS60" s="30"/>
      <c r="AT60" s="30">
        <v>2</v>
      </c>
      <c r="AU60" s="28">
        <f t="shared" si="20"/>
        <v>2</v>
      </c>
      <c r="AV60" s="29">
        <v>85</v>
      </c>
      <c r="AW60" s="30">
        <v>9</v>
      </c>
      <c r="AX60" s="30">
        <f t="shared" si="2"/>
        <v>76</v>
      </c>
      <c r="AY60" s="30"/>
      <c r="AZ60" s="30"/>
      <c r="BA60" s="30"/>
      <c r="BB60" s="30">
        <v>6</v>
      </c>
      <c r="BC60" s="28">
        <f t="shared" si="21"/>
        <v>8</v>
      </c>
      <c r="BD60" s="29">
        <v>91</v>
      </c>
      <c r="BE60" s="30">
        <v>9</v>
      </c>
      <c r="BF60" s="30">
        <f t="shared" si="3"/>
        <v>82</v>
      </c>
      <c r="BG60" s="30" t="s">
        <v>407</v>
      </c>
      <c r="BH60" s="30"/>
      <c r="BI60" s="30"/>
      <c r="BJ60" s="30">
        <v>1</v>
      </c>
      <c r="BK60" s="28">
        <f t="shared" si="22"/>
        <v>9</v>
      </c>
      <c r="BL60" s="94"/>
      <c r="BO60" s="91">
        <f t="shared" si="12"/>
        <v>5</v>
      </c>
      <c r="BQ60" s="88">
        <f t="shared" si="16"/>
        <v>86.6</v>
      </c>
      <c r="BR60" s="15" t="s">
        <v>438</v>
      </c>
      <c r="BS60" s="95">
        <f t="shared" si="13"/>
        <v>12</v>
      </c>
    </row>
    <row r="61" spans="1:72" ht="20.25" customHeight="1">
      <c r="A61" s="15">
        <v>58</v>
      </c>
      <c r="B61" s="65" t="s">
        <v>266</v>
      </c>
      <c r="C61" s="65" t="s">
        <v>267</v>
      </c>
      <c r="D61" s="65" t="s">
        <v>268</v>
      </c>
      <c r="E61" s="51" t="s">
        <v>260</v>
      </c>
      <c r="F61" s="73">
        <v>21</v>
      </c>
      <c r="H61" s="45"/>
      <c r="I61" s="46"/>
      <c r="J61" s="46"/>
      <c r="K61" s="46"/>
      <c r="L61" s="46"/>
      <c r="M61" s="46"/>
      <c r="N61" s="46"/>
      <c r="O61" s="44">
        <f t="shared" si="5"/>
        <v>0</v>
      </c>
      <c r="P61" s="29"/>
      <c r="Q61" s="30"/>
      <c r="R61" s="27" t="str">
        <f t="shared" si="14"/>
        <v>-</v>
      </c>
      <c r="S61" s="30"/>
      <c r="T61" s="30"/>
      <c r="U61" s="30"/>
      <c r="V61" s="30"/>
      <c r="W61" s="28">
        <f t="shared" si="17"/>
        <v>0</v>
      </c>
      <c r="X61" s="29">
        <v>113</v>
      </c>
      <c r="Y61" s="30" t="s">
        <v>300</v>
      </c>
      <c r="Z61" s="30" t="str">
        <f t="shared" si="0"/>
        <v>-</v>
      </c>
      <c r="AA61" s="30"/>
      <c r="AB61" s="30"/>
      <c r="AC61" s="30"/>
      <c r="AD61" s="30"/>
      <c r="AE61" s="28">
        <f t="shared" si="18"/>
        <v>0</v>
      </c>
      <c r="AF61" s="29">
        <v>97</v>
      </c>
      <c r="AG61" s="30" t="s">
        <v>316</v>
      </c>
      <c r="AH61" s="30" t="str">
        <f t="shared" si="15"/>
        <v>-</v>
      </c>
      <c r="AI61" s="30"/>
      <c r="AJ61" s="30"/>
      <c r="AK61" s="30"/>
      <c r="AL61" s="30"/>
      <c r="AM61" s="28">
        <f t="shared" si="19"/>
        <v>0</v>
      </c>
      <c r="AN61" s="29">
        <v>101</v>
      </c>
      <c r="AO61" s="30">
        <v>21</v>
      </c>
      <c r="AP61" s="30">
        <f t="shared" si="1"/>
        <v>80</v>
      </c>
      <c r="AQ61" s="30"/>
      <c r="AR61" s="30"/>
      <c r="AS61" s="30"/>
      <c r="AT61" s="30">
        <v>1</v>
      </c>
      <c r="AU61" s="28">
        <f t="shared" si="20"/>
        <v>1</v>
      </c>
      <c r="AV61" s="29"/>
      <c r="AW61" s="30"/>
      <c r="AX61" s="30" t="str">
        <f t="shared" si="2"/>
        <v>-</v>
      </c>
      <c r="AY61" s="30"/>
      <c r="AZ61" s="30"/>
      <c r="BA61" s="30"/>
      <c r="BB61" s="30"/>
      <c r="BC61" s="28">
        <f t="shared" si="21"/>
        <v>1</v>
      </c>
      <c r="BD61" s="29"/>
      <c r="BE61" s="30"/>
      <c r="BF61" s="30" t="str">
        <f t="shared" si="3"/>
        <v>-</v>
      </c>
      <c r="BG61" s="30"/>
      <c r="BH61" s="30"/>
      <c r="BI61" s="30"/>
      <c r="BJ61" s="30"/>
      <c r="BK61" s="28">
        <f t="shared" si="22"/>
        <v>1</v>
      </c>
      <c r="BL61" s="94"/>
      <c r="BO61" s="91">
        <f t="shared" si="12"/>
        <v>3</v>
      </c>
      <c r="BQ61" s="88">
        <f t="shared" si="16"/>
        <v>103.66666666666667</v>
      </c>
      <c r="BR61" s="15" t="s">
        <v>438</v>
      </c>
      <c r="BS61" s="95">
        <f t="shared" si="13"/>
        <v>25</v>
      </c>
    </row>
    <row r="62" spans="1:72" ht="20.25" customHeight="1">
      <c r="A62" s="15">
        <v>59</v>
      </c>
      <c r="B62" s="65" t="s">
        <v>283</v>
      </c>
      <c r="C62" s="65" t="s">
        <v>284</v>
      </c>
      <c r="D62" s="65" t="s">
        <v>285</v>
      </c>
      <c r="E62" s="51" t="s">
        <v>270</v>
      </c>
      <c r="F62" s="73"/>
      <c r="H62" s="45"/>
      <c r="I62" s="46"/>
      <c r="J62" s="46"/>
      <c r="K62" s="46"/>
      <c r="L62" s="46"/>
      <c r="M62" s="46"/>
      <c r="N62" s="46"/>
      <c r="O62" s="44">
        <f t="shared" si="5"/>
        <v>0</v>
      </c>
      <c r="P62" s="29"/>
      <c r="Q62" s="30"/>
      <c r="R62" s="27" t="str">
        <f t="shared" si="14"/>
        <v>-</v>
      </c>
      <c r="S62" s="30"/>
      <c r="T62" s="30"/>
      <c r="U62" s="30"/>
      <c r="V62" s="30"/>
      <c r="W62" s="28">
        <f t="shared" si="17"/>
        <v>0</v>
      </c>
      <c r="X62" s="29">
        <v>112</v>
      </c>
      <c r="Y62" s="30" t="s">
        <v>300</v>
      </c>
      <c r="Z62" s="30" t="str">
        <f t="shared" si="0"/>
        <v>-</v>
      </c>
      <c r="AA62" s="30"/>
      <c r="AB62" s="30"/>
      <c r="AC62" s="30"/>
      <c r="AD62" s="30"/>
      <c r="AE62" s="28">
        <f t="shared" si="18"/>
        <v>0</v>
      </c>
      <c r="AF62" s="29"/>
      <c r="AG62" s="30"/>
      <c r="AH62" s="30" t="str">
        <f t="shared" si="15"/>
        <v>-</v>
      </c>
      <c r="AI62" s="30"/>
      <c r="AJ62" s="30"/>
      <c r="AK62" s="30"/>
      <c r="AL62" s="30"/>
      <c r="AM62" s="28">
        <f t="shared" si="19"/>
        <v>0</v>
      </c>
      <c r="AN62" s="29"/>
      <c r="AO62" s="30"/>
      <c r="AP62" s="30" t="str">
        <f t="shared" si="1"/>
        <v>-</v>
      </c>
      <c r="AQ62" s="30"/>
      <c r="AR62" s="30"/>
      <c r="AS62" s="30"/>
      <c r="AT62" s="30"/>
      <c r="AU62" s="28">
        <f t="shared" si="20"/>
        <v>0</v>
      </c>
      <c r="AV62" s="29"/>
      <c r="AW62" s="30"/>
      <c r="AX62" s="30" t="str">
        <f t="shared" si="2"/>
        <v>-</v>
      </c>
      <c r="AY62" s="30"/>
      <c r="AZ62" s="30"/>
      <c r="BA62" s="30"/>
      <c r="BB62" s="30"/>
      <c r="BC62" s="28">
        <f t="shared" si="21"/>
        <v>0</v>
      </c>
      <c r="BD62" s="29"/>
      <c r="BE62" s="30"/>
      <c r="BF62" s="30" t="str">
        <f t="shared" si="3"/>
        <v>-</v>
      </c>
      <c r="BG62" s="30"/>
      <c r="BH62" s="30"/>
      <c r="BI62" s="30"/>
      <c r="BJ62" s="30"/>
      <c r="BK62" s="28">
        <f t="shared" si="22"/>
        <v>0</v>
      </c>
      <c r="BL62" s="94"/>
      <c r="BO62" s="91">
        <f t="shared" si="12"/>
        <v>1</v>
      </c>
      <c r="BQ62" s="88">
        <f t="shared" si="16"/>
        <v>112</v>
      </c>
      <c r="BR62" s="15" t="s">
        <v>438</v>
      </c>
      <c r="BS62" s="95" t="s">
        <v>404</v>
      </c>
    </row>
    <row r="63" spans="1:72" ht="20.25" customHeight="1">
      <c r="A63" s="15">
        <v>60</v>
      </c>
      <c r="B63" s="65" t="s">
        <v>297</v>
      </c>
      <c r="C63" s="65" t="s">
        <v>298</v>
      </c>
      <c r="D63" s="65" t="s">
        <v>299</v>
      </c>
      <c r="E63" s="51" t="s">
        <v>296</v>
      </c>
      <c r="F63" s="73" t="s">
        <v>400</v>
      </c>
      <c r="H63" s="45"/>
      <c r="I63" s="46"/>
      <c r="J63" s="46"/>
      <c r="K63" s="46"/>
      <c r="L63" s="46"/>
      <c r="M63" s="46"/>
      <c r="N63" s="46"/>
      <c r="O63" s="44">
        <f t="shared" si="5"/>
        <v>0</v>
      </c>
      <c r="P63" s="29"/>
      <c r="Q63" s="30"/>
      <c r="R63" s="27" t="str">
        <f t="shared" si="14"/>
        <v>-</v>
      </c>
      <c r="S63" s="30"/>
      <c r="T63" s="30"/>
      <c r="U63" s="30"/>
      <c r="V63" s="30"/>
      <c r="W63" s="28">
        <f t="shared" si="17"/>
        <v>0</v>
      </c>
      <c r="X63" s="29"/>
      <c r="Y63" s="30"/>
      <c r="Z63" s="30" t="str">
        <f t="shared" si="0"/>
        <v>-</v>
      </c>
      <c r="AA63" s="30"/>
      <c r="AB63" s="30"/>
      <c r="AC63" s="30"/>
      <c r="AD63" s="30"/>
      <c r="AE63" s="28">
        <f t="shared" si="18"/>
        <v>0</v>
      </c>
      <c r="AF63" s="29">
        <v>96</v>
      </c>
      <c r="AG63" s="30" t="s">
        <v>317</v>
      </c>
      <c r="AH63" s="30" t="str">
        <f t="shared" si="15"/>
        <v>-</v>
      </c>
      <c r="AI63" s="30"/>
      <c r="AJ63" s="30" t="s">
        <v>318</v>
      </c>
      <c r="AK63" s="30"/>
      <c r="AL63" s="30"/>
      <c r="AM63" s="28">
        <f t="shared" si="19"/>
        <v>0</v>
      </c>
      <c r="AN63" s="29">
        <v>89</v>
      </c>
      <c r="AO63" s="30" t="s">
        <v>373</v>
      </c>
      <c r="AP63" s="30" t="str">
        <f t="shared" si="1"/>
        <v>-</v>
      </c>
      <c r="AQ63" s="30"/>
      <c r="AR63" s="30"/>
      <c r="AS63" s="30"/>
      <c r="AT63" s="30"/>
      <c r="AU63" s="28">
        <f t="shared" si="20"/>
        <v>0</v>
      </c>
      <c r="AV63" s="29">
        <v>104</v>
      </c>
      <c r="AW63" s="30">
        <v>13</v>
      </c>
      <c r="AX63" s="30">
        <f t="shared" si="2"/>
        <v>91</v>
      </c>
      <c r="AY63" s="30"/>
      <c r="AZ63" s="30"/>
      <c r="BA63" s="30"/>
      <c r="BB63" s="30">
        <v>1</v>
      </c>
      <c r="BC63" s="28">
        <f t="shared" si="21"/>
        <v>1</v>
      </c>
      <c r="BD63" s="29">
        <v>97</v>
      </c>
      <c r="BE63" s="30">
        <v>14</v>
      </c>
      <c r="BF63" s="30">
        <f t="shared" si="3"/>
        <v>83</v>
      </c>
      <c r="BG63" s="30" t="s">
        <v>418</v>
      </c>
      <c r="BH63" s="30"/>
      <c r="BI63" s="30"/>
      <c r="BJ63" s="30">
        <v>1</v>
      </c>
      <c r="BK63" s="28">
        <f t="shared" si="22"/>
        <v>2</v>
      </c>
      <c r="BL63" s="94"/>
      <c r="BO63" s="91">
        <f t="shared" si="12"/>
        <v>4</v>
      </c>
      <c r="BQ63" s="88">
        <f t="shared" si="16"/>
        <v>96.5</v>
      </c>
      <c r="BR63" s="15" t="s">
        <v>438</v>
      </c>
      <c r="BS63" s="95">
        <f t="shared" si="13"/>
        <v>20</v>
      </c>
    </row>
    <row r="64" spans="1:72" ht="20.25" customHeight="1">
      <c r="A64" s="15">
        <v>61</v>
      </c>
      <c r="B64" s="65" t="s">
        <v>322</v>
      </c>
      <c r="C64" s="65" t="s">
        <v>323</v>
      </c>
      <c r="D64" s="65" t="s">
        <v>324</v>
      </c>
      <c r="E64" s="51" t="s">
        <v>372</v>
      </c>
      <c r="F64" s="73">
        <v>16</v>
      </c>
      <c r="H64" s="45"/>
      <c r="I64" s="46"/>
      <c r="J64" s="46"/>
      <c r="K64" s="46"/>
      <c r="L64" s="46"/>
      <c r="M64" s="46"/>
      <c r="N64" s="46"/>
      <c r="O64" s="44">
        <f t="shared" si="5"/>
        <v>0</v>
      </c>
      <c r="P64" s="29"/>
      <c r="Q64" s="30"/>
      <c r="R64" s="27" t="str">
        <f t="shared" si="14"/>
        <v>-</v>
      </c>
      <c r="S64" s="30"/>
      <c r="T64" s="30"/>
      <c r="U64" s="30"/>
      <c r="V64" s="30"/>
      <c r="W64" s="28">
        <f t="shared" si="17"/>
        <v>0</v>
      </c>
      <c r="X64" s="29"/>
      <c r="Y64" s="30"/>
      <c r="Z64" s="30" t="str">
        <f t="shared" si="0"/>
        <v>-</v>
      </c>
      <c r="AA64" s="30"/>
      <c r="AB64" s="30"/>
      <c r="AC64" s="30"/>
      <c r="AD64" s="30"/>
      <c r="AE64" s="28">
        <f t="shared" si="18"/>
        <v>0</v>
      </c>
      <c r="AF64" s="29"/>
      <c r="AG64" s="30"/>
      <c r="AH64" s="30" t="str">
        <f t="shared" si="15"/>
        <v>-</v>
      </c>
      <c r="AI64" s="30"/>
      <c r="AJ64" s="30"/>
      <c r="AK64" s="30"/>
      <c r="AL64" s="30"/>
      <c r="AM64" s="28">
        <f t="shared" si="19"/>
        <v>0</v>
      </c>
      <c r="AN64" s="29">
        <v>93</v>
      </c>
      <c r="AO64" s="30" t="s">
        <v>374</v>
      </c>
      <c r="AP64" s="30" t="str">
        <f t="shared" si="1"/>
        <v>-</v>
      </c>
      <c r="AQ64" s="30"/>
      <c r="AR64" s="30"/>
      <c r="AS64" s="30"/>
      <c r="AT64" s="30"/>
      <c r="AU64" s="28">
        <f t="shared" si="20"/>
        <v>0</v>
      </c>
      <c r="AV64" s="29">
        <v>99</v>
      </c>
      <c r="AW64" s="30" t="s">
        <v>248</v>
      </c>
      <c r="AX64" s="30" t="str">
        <f t="shared" si="2"/>
        <v>-</v>
      </c>
      <c r="AY64" s="30" t="s">
        <v>391</v>
      </c>
      <c r="AZ64" s="30"/>
      <c r="BA64" s="30"/>
      <c r="BB64" s="30"/>
      <c r="BC64" s="28">
        <f t="shared" si="21"/>
        <v>0</v>
      </c>
      <c r="BD64" s="29">
        <v>108</v>
      </c>
      <c r="BE64" s="30">
        <v>16</v>
      </c>
      <c r="BF64" s="30">
        <f t="shared" si="3"/>
        <v>92</v>
      </c>
      <c r="BG64" s="30"/>
      <c r="BH64" s="30"/>
      <c r="BI64" s="30"/>
      <c r="BJ64" s="30">
        <v>1</v>
      </c>
      <c r="BK64" s="28">
        <f t="shared" si="22"/>
        <v>1</v>
      </c>
      <c r="BL64" s="94"/>
      <c r="BO64" s="91">
        <f t="shared" si="12"/>
        <v>3</v>
      </c>
      <c r="BQ64" s="88">
        <f t="shared" si="16"/>
        <v>100</v>
      </c>
      <c r="BR64" s="15" t="s">
        <v>438</v>
      </c>
      <c r="BS64" s="95">
        <f t="shared" si="13"/>
        <v>22</v>
      </c>
    </row>
    <row r="65" spans="1:72" ht="20.25" customHeight="1">
      <c r="A65" s="15">
        <v>62</v>
      </c>
      <c r="B65" s="65" t="s">
        <v>382</v>
      </c>
      <c r="C65" s="65" t="s">
        <v>377</v>
      </c>
      <c r="D65" s="65" t="s">
        <v>378</v>
      </c>
      <c r="E65" s="51" t="s">
        <v>397</v>
      </c>
      <c r="F65" s="32"/>
      <c r="H65" s="45"/>
      <c r="I65" s="46"/>
      <c r="J65" s="46"/>
      <c r="K65" s="46"/>
      <c r="L65" s="46"/>
      <c r="M65" s="46"/>
      <c r="N65" s="46"/>
      <c r="O65" s="44">
        <f t="shared" si="5"/>
        <v>0</v>
      </c>
      <c r="P65" s="29"/>
      <c r="Q65" s="30"/>
      <c r="R65" s="27" t="str">
        <f t="shared" si="14"/>
        <v>-</v>
      </c>
      <c r="S65" s="30"/>
      <c r="T65" s="30"/>
      <c r="U65" s="30"/>
      <c r="V65" s="30"/>
      <c r="W65" s="28">
        <f t="shared" si="17"/>
        <v>0</v>
      </c>
      <c r="X65" s="29"/>
      <c r="Y65" s="30"/>
      <c r="Z65" s="30" t="str">
        <f t="shared" si="0"/>
        <v>-</v>
      </c>
      <c r="AA65" s="30"/>
      <c r="AB65" s="30"/>
      <c r="AC65" s="30"/>
      <c r="AD65" s="30"/>
      <c r="AE65" s="28">
        <f t="shared" si="18"/>
        <v>0</v>
      </c>
      <c r="AF65" s="29"/>
      <c r="AG65" s="30"/>
      <c r="AH65" s="30" t="str">
        <f t="shared" si="15"/>
        <v>-</v>
      </c>
      <c r="AI65" s="30"/>
      <c r="AJ65" s="30"/>
      <c r="AK65" s="30"/>
      <c r="AL65" s="30"/>
      <c r="AM65" s="28">
        <f t="shared" si="19"/>
        <v>0</v>
      </c>
      <c r="AN65" s="29"/>
      <c r="AO65" s="30"/>
      <c r="AP65" s="30" t="str">
        <f t="shared" si="1"/>
        <v>-</v>
      </c>
      <c r="AQ65" s="30"/>
      <c r="AR65" s="30"/>
      <c r="AS65" s="30"/>
      <c r="AT65" s="30"/>
      <c r="AU65" s="28">
        <f t="shared" si="20"/>
        <v>0</v>
      </c>
      <c r="AV65" s="29">
        <v>105</v>
      </c>
      <c r="AW65" s="30" t="s">
        <v>249</v>
      </c>
      <c r="AX65" s="30" t="str">
        <f t="shared" si="2"/>
        <v>-</v>
      </c>
      <c r="AY65" s="30"/>
      <c r="AZ65" s="30"/>
      <c r="BA65" s="30"/>
      <c r="BB65" s="30"/>
      <c r="BC65" s="28">
        <f t="shared" si="21"/>
        <v>0</v>
      </c>
      <c r="BD65" s="29">
        <v>130</v>
      </c>
      <c r="BE65" s="30" t="s">
        <v>455</v>
      </c>
      <c r="BF65" s="30" t="str">
        <f t="shared" si="3"/>
        <v>-</v>
      </c>
      <c r="BG65" s="30"/>
      <c r="BH65" s="30"/>
      <c r="BI65" s="30"/>
      <c r="BJ65" s="30"/>
      <c r="BK65" s="28">
        <f t="shared" si="22"/>
        <v>0</v>
      </c>
      <c r="BL65" s="94"/>
      <c r="BO65" s="91">
        <f t="shared" si="12"/>
        <v>2</v>
      </c>
      <c r="BQ65" s="88">
        <f t="shared" si="16"/>
        <v>117.5</v>
      </c>
      <c r="BR65" s="15" t="s">
        <v>438</v>
      </c>
      <c r="BS65" s="95">
        <f>ROUND((BQ65-72)*0.65,0)</f>
        <v>30</v>
      </c>
      <c r="BT65" t="s">
        <v>444</v>
      </c>
    </row>
    <row r="66" spans="1:72" ht="20.25" customHeight="1">
      <c r="A66" s="15">
        <v>63</v>
      </c>
      <c r="B66" s="65" t="s">
        <v>379</v>
      </c>
      <c r="C66" s="65" t="s">
        <v>109</v>
      </c>
      <c r="D66" s="65" t="s">
        <v>286</v>
      </c>
      <c r="E66" s="51" t="s">
        <v>397</v>
      </c>
      <c r="F66" s="32"/>
      <c r="H66" s="45"/>
      <c r="I66" s="46"/>
      <c r="J66" s="46"/>
      <c r="K66" s="46"/>
      <c r="L66" s="46"/>
      <c r="M66" s="46"/>
      <c r="N66" s="46"/>
      <c r="O66" s="44">
        <f t="shared" si="5"/>
        <v>0</v>
      </c>
      <c r="P66" s="29"/>
      <c r="Q66" s="30"/>
      <c r="R66" s="27" t="str">
        <f t="shared" si="14"/>
        <v>-</v>
      </c>
      <c r="S66" s="30"/>
      <c r="T66" s="30"/>
      <c r="U66" s="30"/>
      <c r="V66" s="30"/>
      <c r="W66" s="28">
        <f t="shared" si="17"/>
        <v>0</v>
      </c>
      <c r="X66" s="29"/>
      <c r="Y66" s="30"/>
      <c r="Z66" s="30" t="str">
        <f t="shared" si="0"/>
        <v>-</v>
      </c>
      <c r="AA66" s="30"/>
      <c r="AB66" s="30"/>
      <c r="AC66" s="30"/>
      <c r="AD66" s="30"/>
      <c r="AE66" s="28">
        <f t="shared" si="18"/>
        <v>0</v>
      </c>
      <c r="AF66" s="29"/>
      <c r="AG66" s="30"/>
      <c r="AH66" s="30" t="str">
        <f t="shared" si="15"/>
        <v>-</v>
      </c>
      <c r="AI66" s="30"/>
      <c r="AJ66" s="30"/>
      <c r="AK66" s="30"/>
      <c r="AL66" s="30"/>
      <c r="AM66" s="28">
        <f t="shared" si="19"/>
        <v>0</v>
      </c>
      <c r="AN66" s="29"/>
      <c r="AO66" s="30"/>
      <c r="AP66" s="30" t="str">
        <f t="shared" si="1"/>
        <v>-</v>
      </c>
      <c r="AQ66" s="30"/>
      <c r="AR66" s="30"/>
      <c r="AS66" s="30"/>
      <c r="AT66" s="30"/>
      <c r="AU66" s="28">
        <f t="shared" si="20"/>
        <v>0</v>
      </c>
      <c r="AV66" s="29">
        <v>105</v>
      </c>
      <c r="AW66" s="30" t="s">
        <v>250</v>
      </c>
      <c r="AX66" s="30" t="str">
        <f t="shared" si="2"/>
        <v>-</v>
      </c>
      <c r="AY66" s="30"/>
      <c r="AZ66" s="30"/>
      <c r="BA66" s="30"/>
      <c r="BB66" s="30"/>
      <c r="BC66" s="28">
        <f t="shared" si="21"/>
        <v>0</v>
      </c>
      <c r="BD66" s="29"/>
      <c r="BE66" s="30"/>
      <c r="BF66" s="30" t="str">
        <f t="shared" si="3"/>
        <v>-</v>
      </c>
      <c r="BG66" s="30"/>
      <c r="BH66" s="30"/>
      <c r="BI66" s="30"/>
      <c r="BJ66" s="30"/>
      <c r="BK66" s="28">
        <f t="shared" si="22"/>
        <v>0</v>
      </c>
      <c r="BL66" s="94"/>
      <c r="BO66" s="91">
        <f t="shared" si="12"/>
        <v>1</v>
      </c>
      <c r="BQ66" s="88">
        <f t="shared" si="16"/>
        <v>105</v>
      </c>
      <c r="BR66" s="15" t="s">
        <v>438</v>
      </c>
      <c r="BS66" s="95" t="s">
        <v>445</v>
      </c>
    </row>
    <row r="67" spans="1:72" ht="20.25" customHeight="1">
      <c r="A67" s="15">
        <v>64</v>
      </c>
      <c r="B67" s="65" t="s">
        <v>380</v>
      </c>
      <c r="C67" s="65" t="s">
        <v>381</v>
      </c>
      <c r="D67" s="65" t="s">
        <v>101</v>
      </c>
      <c r="E67" s="51" t="s">
        <v>397</v>
      </c>
      <c r="F67" s="32"/>
      <c r="H67" s="45"/>
      <c r="I67" s="46"/>
      <c r="J67" s="46"/>
      <c r="K67" s="46"/>
      <c r="L67" s="46"/>
      <c r="M67" s="46"/>
      <c r="N67" s="46"/>
      <c r="O67" s="44">
        <f t="shared" si="5"/>
        <v>0</v>
      </c>
      <c r="P67" s="29"/>
      <c r="Q67" s="30"/>
      <c r="R67" s="27" t="str">
        <f t="shared" si="14"/>
        <v>-</v>
      </c>
      <c r="S67" s="30"/>
      <c r="T67" s="30"/>
      <c r="U67" s="30"/>
      <c r="V67" s="30"/>
      <c r="W67" s="28">
        <f t="shared" si="17"/>
        <v>0</v>
      </c>
      <c r="X67" s="29"/>
      <c r="Y67" s="30"/>
      <c r="Z67" s="30" t="str">
        <f t="shared" si="0"/>
        <v>-</v>
      </c>
      <c r="AA67" s="30"/>
      <c r="AB67" s="30"/>
      <c r="AC67" s="30"/>
      <c r="AD67" s="30"/>
      <c r="AE67" s="28">
        <f t="shared" si="18"/>
        <v>0</v>
      </c>
      <c r="AF67" s="29"/>
      <c r="AG67" s="30"/>
      <c r="AH67" s="30" t="str">
        <f t="shared" si="15"/>
        <v>-</v>
      </c>
      <c r="AI67" s="30"/>
      <c r="AJ67" s="30"/>
      <c r="AK67" s="30"/>
      <c r="AL67" s="30"/>
      <c r="AM67" s="28">
        <f t="shared" si="19"/>
        <v>0</v>
      </c>
      <c r="AN67" s="29"/>
      <c r="AO67" s="30"/>
      <c r="AP67" s="30" t="str">
        <f t="shared" si="1"/>
        <v>-</v>
      </c>
      <c r="AQ67" s="30"/>
      <c r="AR67" s="30"/>
      <c r="AS67" s="30"/>
      <c r="AT67" s="30"/>
      <c r="AU67" s="28">
        <f t="shared" si="20"/>
        <v>0</v>
      </c>
      <c r="AV67" s="29">
        <v>115</v>
      </c>
      <c r="AW67" s="30" t="s">
        <v>250</v>
      </c>
      <c r="AX67" s="30" t="str">
        <f t="shared" si="2"/>
        <v>-</v>
      </c>
      <c r="AY67" s="30"/>
      <c r="AZ67" s="30"/>
      <c r="BA67" s="30"/>
      <c r="BB67" s="30"/>
      <c r="BC67" s="28">
        <f t="shared" si="21"/>
        <v>0</v>
      </c>
      <c r="BD67" s="29">
        <v>107</v>
      </c>
      <c r="BE67" s="30" t="s">
        <v>454</v>
      </c>
      <c r="BF67" s="30" t="str">
        <f t="shared" si="3"/>
        <v>-</v>
      </c>
      <c r="BG67" s="30"/>
      <c r="BH67" s="30"/>
      <c r="BI67" s="30"/>
      <c r="BJ67" s="30"/>
      <c r="BK67" s="28">
        <f t="shared" si="22"/>
        <v>0</v>
      </c>
      <c r="BL67" s="94"/>
      <c r="BO67" s="91">
        <f t="shared" si="12"/>
        <v>2</v>
      </c>
      <c r="BQ67" s="88">
        <f t="shared" si="16"/>
        <v>111</v>
      </c>
      <c r="BR67" s="15" t="s">
        <v>438</v>
      </c>
      <c r="BS67" s="95">
        <f>ROUND((BQ67-72)*0.65,0)</f>
        <v>25</v>
      </c>
      <c r="BT67" t="s">
        <v>444</v>
      </c>
    </row>
    <row r="68" spans="1:72" ht="20.25" customHeight="1">
      <c r="A68" s="15">
        <v>65</v>
      </c>
      <c r="B68" s="67"/>
      <c r="C68" s="67"/>
      <c r="D68" s="67"/>
      <c r="E68" s="32"/>
      <c r="F68" s="32"/>
      <c r="H68" s="45"/>
      <c r="I68" s="46"/>
      <c r="J68" s="46"/>
      <c r="K68" s="46"/>
      <c r="L68" s="46"/>
      <c r="M68" s="46"/>
      <c r="N68" s="46"/>
      <c r="O68" s="44">
        <f t="shared" si="5"/>
        <v>0</v>
      </c>
      <c r="P68" s="29"/>
      <c r="Q68" s="30"/>
      <c r="R68" s="27" t="str">
        <f t="shared" si="14"/>
        <v>-</v>
      </c>
      <c r="S68" s="30"/>
      <c r="T68" s="30"/>
      <c r="U68" s="30"/>
      <c r="V68" s="30"/>
      <c r="W68" s="28">
        <f t="shared" si="17"/>
        <v>0</v>
      </c>
      <c r="X68" s="29"/>
      <c r="Y68" s="30"/>
      <c r="Z68" s="30" t="str">
        <f t="shared" ref="Z68:Z73" si="23">IF(X68="","-",IFERROR(X68-Y68,"-"))</f>
        <v>-</v>
      </c>
      <c r="AA68" s="30"/>
      <c r="AB68" s="30"/>
      <c r="AC68" s="30"/>
      <c r="AD68" s="30"/>
      <c r="AE68" s="28">
        <f t="shared" si="18"/>
        <v>0</v>
      </c>
      <c r="AF68" s="29"/>
      <c r="AG68" s="30"/>
      <c r="AH68" s="30" t="str">
        <f t="shared" si="15"/>
        <v>-</v>
      </c>
      <c r="AI68" s="30"/>
      <c r="AJ68" s="30"/>
      <c r="AK68" s="30"/>
      <c r="AL68" s="30"/>
      <c r="AM68" s="28">
        <f t="shared" si="19"/>
        <v>0</v>
      </c>
      <c r="AN68" s="29"/>
      <c r="AO68" s="30"/>
      <c r="AP68" s="30" t="str">
        <f t="shared" ref="AP68:AP73" si="24">IF(AN68="","-",IFERROR(AN68-AO68,"-"))</f>
        <v>-</v>
      </c>
      <c r="AQ68" s="30"/>
      <c r="AR68" s="30"/>
      <c r="AS68" s="30"/>
      <c r="AT68" s="30"/>
      <c r="AU68" s="28">
        <f t="shared" si="20"/>
        <v>0</v>
      </c>
      <c r="AV68" s="29"/>
      <c r="AW68" s="30"/>
      <c r="AX68" s="30" t="str">
        <f t="shared" ref="AX68:AX73" si="25">IF(AV68="","-",IFERROR(AV68-AW68,"-"))</f>
        <v>-</v>
      </c>
      <c r="AY68" s="30"/>
      <c r="AZ68" s="30"/>
      <c r="BA68" s="30"/>
      <c r="BB68" s="30"/>
      <c r="BC68" s="28">
        <f t="shared" si="21"/>
        <v>0</v>
      </c>
      <c r="BD68" s="29"/>
      <c r="BE68" s="30"/>
      <c r="BF68" s="30" t="str">
        <f t="shared" ref="BF68:BF73" si="26">IF(BD68="","-",IFERROR(BD68-BE68,"-"))</f>
        <v>-</v>
      </c>
      <c r="BG68" s="30"/>
      <c r="BH68" s="30"/>
      <c r="BI68" s="30"/>
      <c r="BJ68" s="30"/>
      <c r="BK68" s="28">
        <f t="shared" si="22"/>
        <v>0</v>
      </c>
      <c r="BL68" s="94"/>
      <c r="BQ68" s="89" t="s">
        <v>425</v>
      </c>
      <c r="BS68" s="96"/>
    </row>
    <row r="69" spans="1:72" ht="20.25" customHeight="1">
      <c r="A69" s="15">
        <v>66</v>
      </c>
      <c r="B69" s="67"/>
      <c r="C69" s="67"/>
      <c r="D69" s="67"/>
      <c r="E69" s="32"/>
      <c r="F69" s="32"/>
      <c r="H69" s="45"/>
      <c r="I69" s="46"/>
      <c r="J69" s="46"/>
      <c r="K69" s="46"/>
      <c r="L69" s="46"/>
      <c r="M69" s="46"/>
      <c r="N69" s="46"/>
      <c r="O69" s="44">
        <f>N69</f>
        <v>0</v>
      </c>
      <c r="P69" s="29"/>
      <c r="Q69" s="30"/>
      <c r="R69" s="27" t="str">
        <f t="shared" si="14"/>
        <v>-</v>
      </c>
      <c r="S69" s="30"/>
      <c r="T69" s="30"/>
      <c r="U69" s="30"/>
      <c r="V69" s="30"/>
      <c r="W69" s="28">
        <f t="shared" si="17"/>
        <v>0</v>
      </c>
      <c r="X69" s="29"/>
      <c r="Y69" s="30"/>
      <c r="Z69" s="30" t="str">
        <f t="shared" si="23"/>
        <v>-</v>
      </c>
      <c r="AA69" s="30"/>
      <c r="AB69" s="30"/>
      <c r="AC69" s="30"/>
      <c r="AD69" s="30"/>
      <c r="AE69" s="28">
        <f t="shared" si="18"/>
        <v>0</v>
      </c>
      <c r="AF69" s="29"/>
      <c r="AG69" s="30"/>
      <c r="AH69" s="30" t="str">
        <f t="shared" si="15"/>
        <v>-</v>
      </c>
      <c r="AI69" s="30"/>
      <c r="AJ69" s="30"/>
      <c r="AK69" s="30"/>
      <c r="AL69" s="30"/>
      <c r="AM69" s="28">
        <f t="shared" si="19"/>
        <v>0</v>
      </c>
      <c r="AN69" s="29"/>
      <c r="AO69" s="30"/>
      <c r="AP69" s="30" t="str">
        <f t="shared" si="24"/>
        <v>-</v>
      </c>
      <c r="AQ69" s="30"/>
      <c r="AR69" s="30"/>
      <c r="AS69" s="30"/>
      <c r="AT69" s="30"/>
      <c r="AU69" s="28">
        <f t="shared" si="20"/>
        <v>0</v>
      </c>
      <c r="AV69" s="29"/>
      <c r="AW69" s="30"/>
      <c r="AX69" s="30" t="str">
        <f t="shared" si="25"/>
        <v>-</v>
      </c>
      <c r="AY69" s="30"/>
      <c r="AZ69" s="30"/>
      <c r="BA69" s="30"/>
      <c r="BB69" s="30"/>
      <c r="BC69" s="28">
        <f t="shared" si="21"/>
        <v>0</v>
      </c>
      <c r="BD69" s="29"/>
      <c r="BE69" s="30"/>
      <c r="BF69" s="30" t="str">
        <f t="shared" si="26"/>
        <v>-</v>
      </c>
      <c r="BG69" s="30"/>
      <c r="BH69" s="30"/>
      <c r="BI69" s="30"/>
      <c r="BJ69" s="30"/>
      <c r="BK69" s="28">
        <f t="shared" si="22"/>
        <v>0</v>
      </c>
      <c r="BL69" s="94"/>
      <c r="BQ69" s="90">
        <f>AVERAGE(BQ4:BQ66)</f>
        <v>97.496405228758192</v>
      </c>
      <c r="BS69" s="96"/>
    </row>
    <row r="70" spans="1:72" ht="20.25" customHeight="1">
      <c r="A70" s="15">
        <v>67</v>
      </c>
      <c r="B70" s="67"/>
      <c r="C70" s="67"/>
      <c r="D70" s="67"/>
      <c r="E70" s="32"/>
      <c r="F70" s="32"/>
      <c r="H70" s="45"/>
      <c r="I70" s="46"/>
      <c r="J70" s="46"/>
      <c r="K70" s="46"/>
      <c r="L70" s="46"/>
      <c r="M70" s="46"/>
      <c r="N70" s="46"/>
      <c r="O70" s="44">
        <f>N70</f>
        <v>0</v>
      </c>
      <c r="P70" s="29"/>
      <c r="Q70" s="30"/>
      <c r="R70" s="27" t="str">
        <f t="shared" si="14"/>
        <v>-</v>
      </c>
      <c r="S70" s="30"/>
      <c r="T70" s="30"/>
      <c r="U70" s="30"/>
      <c r="V70" s="30"/>
      <c r="W70" s="28">
        <f t="shared" si="17"/>
        <v>0</v>
      </c>
      <c r="X70" s="29"/>
      <c r="Y70" s="30"/>
      <c r="Z70" s="30" t="str">
        <f t="shared" si="23"/>
        <v>-</v>
      </c>
      <c r="AA70" s="30"/>
      <c r="AB70" s="30"/>
      <c r="AC70" s="30"/>
      <c r="AD70" s="30"/>
      <c r="AE70" s="28">
        <f t="shared" si="18"/>
        <v>0</v>
      </c>
      <c r="AF70" s="29"/>
      <c r="AG70" s="30"/>
      <c r="AH70" s="30" t="str">
        <f t="shared" si="15"/>
        <v>-</v>
      </c>
      <c r="AI70" s="30"/>
      <c r="AJ70" s="30"/>
      <c r="AK70" s="30"/>
      <c r="AL70" s="30"/>
      <c r="AM70" s="28">
        <f t="shared" si="19"/>
        <v>0</v>
      </c>
      <c r="AN70" s="29"/>
      <c r="AO70" s="30"/>
      <c r="AP70" s="30" t="str">
        <f t="shared" si="24"/>
        <v>-</v>
      </c>
      <c r="AQ70" s="30"/>
      <c r="AR70" s="30"/>
      <c r="AS70" s="30"/>
      <c r="AT70" s="30"/>
      <c r="AU70" s="28">
        <f t="shared" si="20"/>
        <v>0</v>
      </c>
      <c r="AV70" s="29"/>
      <c r="AW70" s="30"/>
      <c r="AX70" s="30" t="str">
        <f t="shared" si="25"/>
        <v>-</v>
      </c>
      <c r="AY70" s="30"/>
      <c r="AZ70" s="30"/>
      <c r="BA70" s="30"/>
      <c r="BB70" s="30"/>
      <c r="BC70" s="28">
        <f t="shared" si="21"/>
        <v>0</v>
      </c>
      <c r="BD70" s="29"/>
      <c r="BE70" s="30"/>
      <c r="BF70" s="30" t="str">
        <f t="shared" si="26"/>
        <v>-</v>
      </c>
      <c r="BG70" s="30"/>
      <c r="BH70" s="30"/>
      <c r="BI70" s="30"/>
      <c r="BJ70" s="30"/>
      <c r="BK70" s="28">
        <f t="shared" si="22"/>
        <v>0</v>
      </c>
      <c r="BL70" s="94"/>
      <c r="BS70" s="96"/>
    </row>
    <row r="71" spans="1:72" ht="20.25" customHeight="1">
      <c r="A71" s="15">
        <v>68</v>
      </c>
      <c r="B71" s="67"/>
      <c r="C71" s="67"/>
      <c r="D71" s="67"/>
      <c r="E71" s="32"/>
      <c r="F71" s="32"/>
      <c r="H71" s="45"/>
      <c r="I71" s="46"/>
      <c r="J71" s="46"/>
      <c r="K71" s="46"/>
      <c r="L71" s="46"/>
      <c r="M71" s="46"/>
      <c r="N71" s="46"/>
      <c r="O71" s="44">
        <f>N71</f>
        <v>0</v>
      </c>
      <c r="P71" s="29"/>
      <c r="Q71" s="30"/>
      <c r="R71" s="27" t="str">
        <f t="shared" si="14"/>
        <v>-</v>
      </c>
      <c r="S71" s="30"/>
      <c r="T71" s="30"/>
      <c r="U71" s="30"/>
      <c r="V71" s="30"/>
      <c r="W71" s="28">
        <f t="shared" si="17"/>
        <v>0</v>
      </c>
      <c r="X71" s="29"/>
      <c r="Y71" s="30"/>
      <c r="Z71" s="30" t="str">
        <f t="shared" si="23"/>
        <v>-</v>
      </c>
      <c r="AA71" s="30"/>
      <c r="AB71" s="30"/>
      <c r="AC71" s="30"/>
      <c r="AD71" s="30"/>
      <c r="AE71" s="28">
        <f t="shared" si="18"/>
        <v>0</v>
      </c>
      <c r="AF71" s="29"/>
      <c r="AG71" s="30"/>
      <c r="AH71" s="30" t="str">
        <f t="shared" si="15"/>
        <v>-</v>
      </c>
      <c r="AI71" s="30"/>
      <c r="AJ71" s="30"/>
      <c r="AK71" s="30"/>
      <c r="AL71" s="30"/>
      <c r="AM71" s="28">
        <f t="shared" si="19"/>
        <v>0</v>
      </c>
      <c r="AN71" s="29"/>
      <c r="AO71" s="30"/>
      <c r="AP71" s="30" t="str">
        <f t="shared" si="24"/>
        <v>-</v>
      </c>
      <c r="AQ71" s="30"/>
      <c r="AR71" s="30"/>
      <c r="AS71" s="30"/>
      <c r="AT71" s="30"/>
      <c r="AU71" s="28">
        <f t="shared" si="20"/>
        <v>0</v>
      </c>
      <c r="AV71" s="29"/>
      <c r="AW71" s="30"/>
      <c r="AX71" s="30" t="str">
        <f t="shared" si="25"/>
        <v>-</v>
      </c>
      <c r="AY71" s="30"/>
      <c r="AZ71" s="30"/>
      <c r="BA71" s="30"/>
      <c r="BB71" s="30"/>
      <c r="BC71" s="28">
        <f t="shared" si="21"/>
        <v>0</v>
      </c>
      <c r="BD71" s="29"/>
      <c r="BE71" s="30"/>
      <c r="BF71" s="30" t="str">
        <f t="shared" si="26"/>
        <v>-</v>
      </c>
      <c r="BG71" s="30"/>
      <c r="BH71" s="30"/>
      <c r="BI71" s="30"/>
      <c r="BJ71" s="30"/>
      <c r="BK71" s="28">
        <f t="shared" si="22"/>
        <v>0</v>
      </c>
      <c r="BL71" s="94"/>
      <c r="BS71" s="96"/>
    </row>
    <row r="72" spans="1:72" ht="20.25" customHeight="1">
      <c r="A72" s="15">
        <v>69</v>
      </c>
      <c r="B72" s="67"/>
      <c r="C72" s="67"/>
      <c r="D72" s="67"/>
      <c r="E72" s="32"/>
      <c r="F72" s="32"/>
      <c r="H72" s="45"/>
      <c r="I72" s="46"/>
      <c r="J72" s="46"/>
      <c r="K72" s="46"/>
      <c r="L72" s="46"/>
      <c r="M72" s="46"/>
      <c r="N72" s="46"/>
      <c r="O72" s="44">
        <f>N72</f>
        <v>0</v>
      </c>
      <c r="P72" s="29"/>
      <c r="Q72" s="30"/>
      <c r="R72" s="27" t="str">
        <f>IF(P72="","-",IFERROR(P72-Q72,"-"))</f>
        <v>-</v>
      </c>
      <c r="S72" s="30"/>
      <c r="T72" s="30"/>
      <c r="U72" s="30"/>
      <c r="V72" s="30"/>
      <c r="W72" s="28">
        <f t="shared" si="17"/>
        <v>0</v>
      </c>
      <c r="X72" s="29"/>
      <c r="Y72" s="30"/>
      <c r="Z72" s="30" t="str">
        <f t="shared" si="23"/>
        <v>-</v>
      </c>
      <c r="AA72" s="30"/>
      <c r="AB72" s="30"/>
      <c r="AC72" s="30"/>
      <c r="AD72" s="30"/>
      <c r="AE72" s="28">
        <f t="shared" si="18"/>
        <v>0</v>
      </c>
      <c r="AF72" s="29"/>
      <c r="AG72" s="30"/>
      <c r="AH72" s="30" t="str">
        <f t="shared" si="15"/>
        <v>-</v>
      </c>
      <c r="AI72" s="30"/>
      <c r="AJ72" s="30"/>
      <c r="AK72" s="30"/>
      <c r="AL72" s="30"/>
      <c r="AM72" s="28">
        <f t="shared" si="19"/>
        <v>0</v>
      </c>
      <c r="AN72" s="29"/>
      <c r="AO72" s="30"/>
      <c r="AP72" s="30" t="str">
        <f t="shared" si="24"/>
        <v>-</v>
      </c>
      <c r="AQ72" s="30"/>
      <c r="AR72" s="30"/>
      <c r="AS72" s="30"/>
      <c r="AT72" s="30"/>
      <c r="AU72" s="28">
        <f t="shared" si="20"/>
        <v>0</v>
      </c>
      <c r="AV72" s="29"/>
      <c r="AW72" s="30"/>
      <c r="AX72" s="30" t="str">
        <f t="shared" si="25"/>
        <v>-</v>
      </c>
      <c r="AY72" s="30"/>
      <c r="AZ72" s="30"/>
      <c r="BA72" s="30"/>
      <c r="BB72" s="30"/>
      <c r="BC72" s="28">
        <f t="shared" si="21"/>
        <v>0</v>
      </c>
      <c r="BD72" s="29"/>
      <c r="BE72" s="30"/>
      <c r="BF72" s="30" t="str">
        <f t="shared" si="26"/>
        <v>-</v>
      </c>
      <c r="BG72" s="30"/>
      <c r="BH72" s="30"/>
      <c r="BI72" s="30"/>
      <c r="BJ72" s="30"/>
      <c r="BK72" s="28">
        <f t="shared" si="22"/>
        <v>0</v>
      </c>
      <c r="BL72" s="94"/>
      <c r="BS72" s="96"/>
    </row>
    <row r="73" spans="1:72" ht="20.25" customHeight="1">
      <c r="A73" s="15">
        <v>70</v>
      </c>
      <c r="B73" s="67"/>
      <c r="C73" s="67"/>
      <c r="D73" s="67"/>
      <c r="E73" s="32"/>
      <c r="F73" s="32"/>
      <c r="H73" s="45"/>
      <c r="I73" s="46"/>
      <c r="J73" s="46"/>
      <c r="K73" s="46"/>
      <c r="L73" s="46"/>
      <c r="M73" s="46"/>
      <c r="N73" s="46"/>
      <c r="O73" s="44">
        <f>N73</f>
        <v>0</v>
      </c>
      <c r="P73" s="29"/>
      <c r="Q73" s="30"/>
      <c r="R73" s="27" t="str">
        <f>IF(P73="","-",IFERROR(P73-Q73,"-"))</f>
        <v>-</v>
      </c>
      <c r="S73" s="30"/>
      <c r="T73" s="30"/>
      <c r="U73" s="30"/>
      <c r="V73" s="30"/>
      <c r="W73" s="28">
        <f t="shared" si="17"/>
        <v>0</v>
      </c>
      <c r="X73" s="29"/>
      <c r="Y73" s="30"/>
      <c r="Z73" s="30" t="str">
        <f t="shared" si="23"/>
        <v>-</v>
      </c>
      <c r="AA73" s="30"/>
      <c r="AB73" s="30"/>
      <c r="AC73" s="30"/>
      <c r="AD73" s="30"/>
      <c r="AE73" s="28">
        <f t="shared" si="18"/>
        <v>0</v>
      </c>
      <c r="AF73" s="29"/>
      <c r="AG73" s="30"/>
      <c r="AH73" s="30" t="str">
        <f>IF(AF73="","-",IFERROR(AF73-AG73,"-"))</f>
        <v>-</v>
      </c>
      <c r="AI73" s="30"/>
      <c r="AJ73" s="30"/>
      <c r="AK73" s="30"/>
      <c r="AL73" s="30"/>
      <c r="AM73" s="28">
        <f t="shared" si="19"/>
        <v>0</v>
      </c>
      <c r="AN73" s="29"/>
      <c r="AO73" s="30"/>
      <c r="AP73" s="30" t="str">
        <f t="shared" si="24"/>
        <v>-</v>
      </c>
      <c r="AQ73" s="30"/>
      <c r="AR73" s="30"/>
      <c r="AS73" s="30"/>
      <c r="AT73" s="30"/>
      <c r="AU73" s="28">
        <f t="shared" si="20"/>
        <v>0</v>
      </c>
      <c r="AV73" s="29"/>
      <c r="AW73" s="30"/>
      <c r="AX73" s="30" t="str">
        <f t="shared" si="25"/>
        <v>-</v>
      </c>
      <c r="AY73" s="30"/>
      <c r="AZ73" s="30"/>
      <c r="BA73" s="30"/>
      <c r="BB73" s="30"/>
      <c r="BC73" s="28">
        <f t="shared" si="21"/>
        <v>0</v>
      </c>
      <c r="BD73" s="29"/>
      <c r="BE73" s="30"/>
      <c r="BF73" s="30" t="str">
        <f t="shared" si="26"/>
        <v>-</v>
      </c>
      <c r="BG73" s="30"/>
      <c r="BH73" s="30"/>
      <c r="BI73" s="30"/>
      <c r="BJ73" s="30"/>
      <c r="BK73" s="28">
        <f t="shared" si="22"/>
        <v>0</v>
      </c>
      <c r="BL73" s="94"/>
      <c r="BS73" s="96"/>
    </row>
  </sheetData>
  <mergeCells count="11">
    <mergeCell ref="AV2:BC2"/>
    <mergeCell ref="BR2:BT2"/>
    <mergeCell ref="B2:B3"/>
    <mergeCell ref="C2:C3"/>
    <mergeCell ref="D2:D3"/>
    <mergeCell ref="BD2:BK2"/>
    <mergeCell ref="H2:O2"/>
    <mergeCell ref="P2:W2"/>
    <mergeCell ref="X2:AE2"/>
    <mergeCell ref="AF2:AM2"/>
    <mergeCell ref="AN2:AU2"/>
  </mergeCells>
  <phoneticPr fontId="2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Q76"/>
  <sheetViews>
    <sheetView zoomScale="80" zoomScaleNormal="80" workbookViewId="0">
      <selection activeCell="O22" sqref="O22"/>
    </sheetView>
  </sheetViews>
  <sheetFormatPr defaultColWidth="9" defaultRowHeight="15"/>
  <cols>
    <col min="1" max="1" width="3.88671875" style="124" bestFit="1" customWidth="1"/>
    <col min="2" max="2" width="13" style="125" bestFit="1" customWidth="1"/>
    <col min="3" max="3" width="11.6640625" style="125" bestFit="1" customWidth="1"/>
    <col min="4" max="4" width="44.88671875" style="125" customWidth="1"/>
    <col min="5" max="5" width="9" style="17"/>
    <col min="6" max="6" width="6.88671875" style="17" bestFit="1" customWidth="1"/>
    <col min="7" max="7" width="4.5546875" style="17" bestFit="1" customWidth="1"/>
    <col min="8" max="8" width="5.109375" style="17" bestFit="1" customWidth="1"/>
    <col min="9" max="9" width="6.33203125" style="17" bestFit="1" customWidth="1"/>
    <col min="10" max="10" width="5.88671875" style="17" bestFit="1" customWidth="1"/>
    <col min="11" max="11" width="6.88671875" style="17" bestFit="1" customWidth="1"/>
    <col min="12" max="12" width="4.5546875" style="17" bestFit="1" customWidth="1"/>
    <col min="13" max="13" width="5.109375" style="17" bestFit="1" customWidth="1"/>
    <col min="14" max="14" width="6.33203125" style="17" bestFit="1" customWidth="1"/>
    <col min="15" max="15" width="5.88671875" style="17" bestFit="1" customWidth="1"/>
    <col min="16" max="16" width="6.88671875" style="17" bestFit="1" customWidth="1"/>
    <col min="17" max="17" width="4.5546875" style="17" bestFit="1" customWidth="1"/>
    <col min="18" max="18" width="5.109375" style="17" bestFit="1" customWidth="1"/>
    <col min="19" max="19" width="6.33203125" style="17" bestFit="1" customWidth="1"/>
    <col min="20" max="20" width="5.88671875" style="17" bestFit="1" customWidth="1"/>
    <col min="21" max="21" width="6.88671875" style="17" bestFit="1" customWidth="1"/>
    <col min="22" max="22" width="4.5546875" style="17" bestFit="1" customWidth="1"/>
    <col min="23" max="23" width="5.33203125" style="17" bestFit="1" customWidth="1"/>
    <col min="24" max="24" width="6.33203125" style="17" bestFit="1" customWidth="1"/>
    <col min="25" max="25" width="5.88671875" style="17" bestFit="1" customWidth="1"/>
    <col min="26" max="26" width="6.88671875" style="17" bestFit="1" customWidth="1"/>
    <col min="27" max="27" width="4.5546875" style="17" bestFit="1" customWidth="1"/>
    <col min="28" max="28" width="5.33203125" style="17" bestFit="1" customWidth="1"/>
    <col min="29" max="29" width="6.33203125" style="17" bestFit="1" customWidth="1"/>
    <col min="30" max="30" width="5.88671875" style="17" bestFit="1" customWidth="1"/>
    <col min="31" max="31" width="6.88671875" style="17" bestFit="1" customWidth="1"/>
    <col min="32" max="32" width="4.5546875" style="17" bestFit="1" customWidth="1"/>
    <col min="33" max="33" width="5.109375" style="17" bestFit="1" customWidth="1"/>
    <col min="34" max="34" width="6.33203125" style="17" bestFit="1" customWidth="1"/>
    <col min="35" max="35" width="5.88671875" style="17" bestFit="1" customWidth="1"/>
    <col min="36" max="36" width="6.88671875" style="17" bestFit="1" customWidth="1"/>
    <col min="37" max="37" width="4.5546875" style="17" bestFit="1" customWidth="1"/>
    <col min="38" max="38" width="5.109375" style="17" bestFit="1" customWidth="1"/>
    <col min="39" max="39" width="6.33203125" style="17" bestFit="1" customWidth="1"/>
    <col min="40" max="40" width="5.88671875" style="17" bestFit="1" customWidth="1"/>
    <col min="41" max="41" width="4.88671875" style="17" customWidth="1"/>
    <col min="42" max="42" width="9" style="17"/>
    <col min="43" max="43" width="5.44140625" style="17" customWidth="1"/>
    <col min="44" max="16384" width="9" style="17"/>
  </cols>
  <sheetData>
    <row r="1" spans="1:43" ht="22.5" customHeight="1">
      <c r="A1" s="333" t="s">
        <v>473</v>
      </c>
      <c r="B1" s="333"/>
      <c r="C1" s="333"/>
      <c r="D1" s="333"/>
    </row>
    <row r="3" spans="1:43" ht="18.75" customHeight="1">
      <c r="B3" s="126" t="s">
        <v>474</v>
      </c>
    </row>
    <row r="4" spans="1:43" ht="18.75" customHeight="1">
      <c r="B4" s="334" t="s">
        <v>0</v>
      </c>
      <c r="C4" s="336" t="s">
        <v>1</v>
      </c>
      <c r="D4" s="338" t="s">
        <v>2</v>
      </c>
      <c r="F4" s="330" t="s">
        <v>183</v>
      </c>
      <c r="G4" s="331"/>
      <c r="H4" s="331"/>
      <c r="I4" s="331"/>
      <c r="J4" s="332"/>
      <c r="K4" s="305" t="s">
        <v>184</v>
      </c>
      <c r="L4" s="306"/>
      <c r="M4" s="306"/>
      <c r="N4" s="306"/>
      <c r="O4" s="307"/>
      <c r="P4" s="305" t="s">
        <v>185</v>
      </c>
      <c r="Q4" s="306"/>
      <c r="R4" s="306"/>
      <c r="S4" s="306"/>
      <c r="T4" s="307"/>
      <c r="U4" s="305" t="s">
        <v>186</v>
      </c>
      <c r="V4" s="306"/>
      <c r="W4" s="306"/>
      <c r="X4" s="306"/>
      <c r="Y4" s="307"/>
      <c r="Z4" s="305" t="s">
        <v>187</v>
      </c>
      <c r="AA4" s="306"/>
      <c r="AB4" s="306"/>
      <c r="AC4" s="306"/>
      <c r="AD4" s="307"/>
      <c r="AE4" s="340" t="s">
        <v>188</v>
      </c>
      <c r="AF4" s="341"/>
      <c r="AG4" s="341"/>
      <c r="AH4" s="341"/>
      <c r="AI4" s="342"/>
      <c r="AJ4" s="321" t="s">
        <v>189</v>
      </c>
      <c r="AK4" s="322"/>
      <c r="AL4" s="322"/>
      <c r="AM4" s="322"/>
      <c r="AN4" s="323"/>
      <c r="AP4" s="17" t="s">
        <v>475</v>
      </c>
    </row>
    <row r="5" spans="1:43" s="128" customFormat="1" ht="33" customHeight="1">
      <c r="A5" s="127"/>
      <c r="B5" s="335"/>
      <c r="C5" s="337"/>
      <c r="D5" s="339"/>
      <c r="F5" s="22" t="s">
        <v>476</v>
      </c>
      <c r="G5" s="23" t="s">
        <v>477</v>
      </c>
      <c r="H5" s="23" t="s">
        <v>478</v>
      </c>
      <c r="I5" s="24" t="s">
        <v>479</v>
      </c>
      <c r="J5" s="25" t="s">
        <v>480</v>
      </c>
      <c r="K5" s="22" t="s">
        <v>476</v>
      </c>
      <c r="L5" s="23" t="s">
        <v>477</v>
      </c>
      <c r="M5" s="23" t="s">
        <v>478</v>
      </c>
      <c r="N5" s="24" t="s">
        <v>479</v>
      </c>
      <c r="O5" s="25" t="s">
        <v>480</v>
      </c>
      <c r="P5" s="22" t="s">
        <v>476</v>
      </c>
      <c r="Q5" s="23" t="s">
        <v>477</v>
      </c>
      <c r="R5" s="23" t="s">
        <v>478</v>
      </c>
      <c r="S5" s="24" t="s">
        <v>479</v>
      </c>
      <c r="T5" s="25" t="s">
        <v>480</v>
      </c>
      <c r="U5" s="22" t="s">
        <v>476</v>
      </c>
      <c r="V5" s="23" t="s">
        <v>477</v>
      </c>
      <c r="W5" s="23" t="s">
        <v>478</v>
      </c>
      <c r="X5" s="24" t="s">
        <v>479</v>
      </c>
      <c r="Y5" s="25" t="s">
        <v>480</v>
      </c>
      <c r="Z5" s="22" t="s">
        <v>476</v>
      </c>
      <c r="AA5" s="23" t="s">
        <v>477</v>
      </c>
      <c r="AB5" s="23" t="s">
        <v>478</v>
      </c>
      <c r="AC5" s="24" t="s">
        <v>479</v>
      </c>
      <c r="AD5" s="25" t="s">
        <v>480</v>
      </c>
      <c r="AE5" s="22" t="s">
        <v>476</v>
      </c>
      <c r="AF5" s="23" t="s">
        <v>477</v>
      </c>
      <c r="AG5" s="23" t="s">
        <v>478</v>
      </c>
      <c r="AH5" s="24" t="s">
        <v>479</v>
      </c>
      <c r="AI5" s="25" t="s">
        <v>480</v>
      </c>
      <c r="AJ5" s="22" t="s">
        <v>476</v>
      </c>
      <c r="AK5" s="23" t="s">
        <v>477</v>
      </c>
      <c r="AL5" s="23" t="s">
        <v>478</v>
      </c>
      <c r="AM5" s="24" t="s">
        <v>479</v>
      </c>
      <c r="AN5" s="25" t="s">
        <v>480</v>
      </c>
    </row>
    <row r="6" spans="1:43" s="128" customFormat="1" ht="18.75" customHeight="1">
      <c r="A6" s="127">
        <v>1</v>
      </c>
      <c r="B6" s="129" t="s">
        <v>4</v>
      </c>
      <c r="C6" s="129" t="s">
        <v>5</v>
      </c>
      <c r="D6" s="130" t="s">
        <v>6</v>
      </c>
      <c r="F6" s="26">
        <v>106</v>
      </c>
      <c r="G6" s="27">
        <v>16</v>
      </c>
      <c r="H6" s="27">
        <v>90</v>
      </c>
      <c r="I6" s="27">
        <v>1</v>
      </c>
      <c r="J6" s="28">
        <v>1</v>
      </c>
      <c r="K6" s="26">
        <v>95</v>
      </c>
      <c r="L6" s="27">
        <v>16</v>
      </c>
      <c r="M6" s="27">
        <v>79</v>
      </c>
      <c r="N6" s="27">
        <v>1</v>
      </c>
      <c r="O6" s="28">
        <f>J6+N6</f>
        <v>2</v>
      </c>
      <c r="P6" s="26">
        <v>102</v>
      </c>
      <c r="Q6" s="27">
        <v>16</v>
      </c>
      <c r="R6" s="27">
        <v>86</v>
      </c>
      <c r="S6" s="27">
        <v>1</v>
      </c>
      <c r="T6" s="28">
        <f>O6+S6</f>
        <v>3</v>
      </c>
      <c r="U6" s="26">
        <v>105</v>
      </c>
      <c r="V6" s="27">
        <v>16</v>
      </c>
      <c r="W6" s="27">
        <v>89</v>
      </c>
      <c r="X6" s="27">
        <v>1</v>
      </c>
      <c r="Y6" s="28">
        <f>T6+X6</f>
        <v>4</v>
      </c>
      <c r="Z6" s="26"/>
      <c r="AA6" s="27"/>
      <c r="AB6" s="27"/>
      <c r="AC6" s="27"/>
      <c r="AD6" s="28">
        <f>Y6+AC6</f>
        <v>4</v>
      </c>
      <c r="AE6" s="26"/>
      <c r="AF6" s="27"/>
      <c r="AG6" s="27"/>
      <c r="AH6" s="27"/>
      <c r="AI6" s="28">
        <f>AD6+AH6</f>
        <v>4</v>
      </c>
      <c r="AJ6" s="26">
        <v>97</v>
      </c>
      <c r="AK6" s="27">
        <v>16</v>
      </c>
      <c r="AL6" s="27">
        <v>81</v>
      </c>
      <c r="AM6" s="27">
        <v>1</v>
      </c>
      <c r="AN6" s="28">
        <f>AI6+AM6</f>
        <v>5</v>
      </c>
      <c r="AP6" s="128">
        <f>ROUND((AVERAGE(F6,K6,P6,U6,Z6,AE6,AJ6)-72)*0.8,0)</f>
        <v>23</v>
      </c>
    </row>
    <row r="7" spans="1:43" s="128" customFormat="1" ht="18.75" customHeight="1">
      <c r="A7" s="127">
        <f>A6+1</f>
        <v>2</v>
      </c>
      <c r="B7" s="131" t="s">
        <v>4</v>
      </c>
      <c r="C7" s="131" t="s">
        <v>8</v>
      </c>
      <c r="D7" s="132" t="s">
        <v>9</v>
      </c>
      <c r="F7" s="26">
        <v>102</v>
      </c>
      <c r="G7" s="27">
        <v>14</v>
      </c>
      <c r="H7" s="27">
        <v>88</v>
      </c>
      <c r="I7" s="27">
        <v>1</v>
      </c>
      <c r="J7" s="28">
        <v>1</v>
      </c>
      <c r="K7" s="26">
        <v>83</v>
      </c>
      <c r="L7" s="27">
        <v>14</v>
      </c>
      <c r="M7" s="60">
        <v>69</v>
      </c>
      <c r="N7" s="27">
        <v>13</v>
      </c>
      <c r="O7" s="28">
        <f t="shared" ref="O7:O43" si="0">J7+N7</f>
        <v>14</v>
      </c>
      <c r="P7" s="26">
        <v>90</v>
      </c>
      <c r="Q7" s="27">
        <v>12</v>
      </c>
      <c r="R7" s="27">
        <v>78</v>
      </c>
      <c r="S7" s="27">
        <v>6</v>
      </c>
      <c r="T7" s="28">
        <f t="shared" ref="T7:T43" si="1">O7+S7</f>
        <v>20</v>
      </c>
      <c r="U7" s="26">
        <v>77</v>
      </c>
      <c r="V7" s="27">
        <v>12</v>
      </c>
      <c r="W7" s="57">
        <v>65</v>
      </c>
      <c r="X7" s="27">
        <v>15</v>
      </c>
      <c r="Y7" s="28">
        <f t="shared" ref="Y7:Y43" si="2">T7+X7</f>
        <v>35</v>
      </c>
      <c r="Z7" s="26"/>
      <c r="AA7" s="27"/>
      <c r="AB7" s="27"/>
      <c r="AC7" s="27"/>
      <c r="AD7" s="28">
        <f t="shared" ref="AD7:AD43" si="3">Y7+AC7</f>
        <v>35</v>
      </c>
      <c r="AE7" s="26"/>
      <c r="AF7" s="27"/>
      <c r="AG7" s="27"/>
      <c r="AH7" s="27"/>
      <c r="AI7" s="28">
        <f t="shared" ref="AI7:AI43" si="4">AD7+AH7</f>
        <v>35</v>
      </c>
      <c r="AJ7" s="26">
        <v>82</v>
      </c>
      <c r="AK7" s="27">
        <v>7</v>
      </c>
      <c r="AL7" s="27">
        <v>75</v>
      </c>
      <c r="AM7" s="27">
        <v>6</v>
      </c>
      <c r="AN7" s="28">
        <f t="shared" ref="AN7:AN43" si="5">AI7+AM7</f>
        <v>41</v>
      </c>
      <c r="AP7" s="133">
        <f t="shared" ref="AP7:AP70" si="6">ROUND((AVERAGE(F7,K7,P7,U7,Z7,AE7,AJ7)-72)*0.8,0)</f>
        <v>12</v>
      </c>
      <c r="AQ7" s="128">
        <f>ROUND(AP7*0.8,0)</f>
        <v>10</v>
      </c>
    </row>
    <row r="8" spans="1:43" s="128" customFormat="1" ht="18.75" customHeight="1">
      <c r="A8" s="127">
        <f t="shared" ref="A8:A43" si="7">A7+1</f>
        <v>3</v>
      </c>
      <c r="B8" s="134" t="s">
        <v>481</v>
      </c>
      <c r="C8" s="134" t="s">
        <v>482</v>
      </c>
      <c r="D8" s="134" t="s">
        <v>483</v>
      </c>
      <c r="E8" s="128" t="s">
        <v>484</v>
      </c>
      <c r="F8" s="26">
        <v>93</v>
      </c>
      <c r="G8" s="27">
        <v>16</v>
      </c>
      <c r="H8" s="27">
        <v>77</v>
      </c>
      <c r="I8" s="27">
        <v>6</v>
      </c>
      <c r="J8" s="28">
        <v>6</v>
      </c>
      <c r="K8" s="26">
        <v>92</v>
      </c>
      <c r="L8" s="27">
        <v>16</v>
      </c>
      <c r="M8" s="27">
        <v>76</v>
      </c>
      <c r="N8" s="27">
        <v>1</v>
      </c>
      <c r="O8" s="28">
        <f t="shared" si="0"/>
        <v>7</v>
      </c>
      <c r="P8" s="26"/>
      <c r="Q8" s="27"/>
      <c r="R8" s="27"/>
      <c r="S8" s="27"/>
      <c r="T8" s="28">
        <f t="shared" si="1"/>
        <v>7</v>
      </c>
      <c r="U8" s="26"/>
      <c r="V8" s="27"/>
      <c r="W8" s="27"/>
      <c r="X8" s="27"/>
      <c r="Y8" s="28">
        <f t="shared" si="2"/>
        <v>7</v>
      </c>
      <c r="Z8" s="26"/>
      <c r="AA8" s="27"/>
      <c r="AB8" s="27"/>
      <c r="AC8" s="27"/>
      <c r="AD8" s="28">
        <f t="shared" si="3"/>
        <v>7</v>
      </c>
      <c r="AE8" s="26"/>
      <c r="AF8" s="27"/>
      <c r="AG8" s="27"/>
      <c r="AH8" s="27"/>
      <c r="AI8" s="28">
        <f t="shared" si="4"/>
        <v>7</v>
      </c>
      <c r="AJ8" s="26"/>
      <c r="AK8" s="27"/>
      <c r="AL8" s="27"/>
      <c r="AM8" s="27"/>
      <c r="AN8" s="28">
        <f t="shared" si="5"/>
        <v>7</v>
      </c>
      <c r="AP8" s="128">
        <f t="shared" si="6"/>
        <v>16</v>
      </c>
    </row>
    <row r="9" spans="1:43" s="138" customFormat="1" ht="18.75" customHeight="1">
      <c r="A9" s="127">
        <f t="shared" si="7"/>
        <v>4</v>
      </c>
      <c r="B9" s="131" t="s">
        <v>11</v>
      </c>
      <c r="C9" s="131" t="s">
        <v>12</v>
      </c>
      <c r="D9" s="132" t="s">
        <v>13</v>
      </c>
      <c r="E9" s="128"/>
      <c r="F9" s="135">
        <v>99</v>
      </c>
      <c r="G9" s="136">
        <v>17</v>
      </c>
      <c r="H9" s="136">
        <v>82</v>
      </c>
      <c r="I9" s="136">
        <v>1</v>
      </c>
      <c r="J9" s="137">
        <v>1</v>
      </c>
      <c r="K9" s="135"/>
      <c r="L9" s="136"/>
      <c r="M9" s="136"/>
      <c r="N9" s="136"/>
      <c r="O9" s="28">
        <f t="shared" si="0"/>
        <v>1</v>
      </c>
      <c r="P9" s="135"/>
      <c r="Q9" s="136"/>
      <c r="R9" s="136"/>
      <c r="S9" s="136"/>
      <c r="T9" s="28">
        <f t="shared" si="1"/>
        <v>1</v>
      </c>
      <c r="U9" s="26"/>
      <c r="V9" s="27"/>
      <c r="W9" s="27"/>
      <c r="X9" s="27"/>
      <c r="Y9" s="28">
        <f t="shared" si="2"/>
        <v>1</v>
      </c>
      <c r="Z9" s="26"/>
      <c r="AA9" s="27"/>
      <c r="AB9" s="27"/>
      <c r="AC9" s="27"/>
      <c r="AD9" s="28">
        <f t="shared" si="3"/>
        <v>1</v>
      </c>
      <c r="AE9" s="26"/>
      <c r="AF9" s="27"/>
      <c r="AG9" s="27"/>
      <c r="AH9" s="27"/>
      <c r="AI9" s="28">
        <f t="shared" si="4"/>
        <v>1</v>
      </c>
      <c r="AJ9" s="26"/>
      <c r="AK9" s="27"/>
      <c r="AL9" s="27"/>
      <c r="AM9" s="27"/>
      <c r="AN9" s="28">
        <f t="shared" si="5"/>
        <v>1</v>
      </c>
      <c r="AP9" s="128">
        <f t="shared" si="6"/>
        <v>22</v>
      </c>
    </row>
    <row r="10" spans="1:43" s="128" customFormat="1" ht="18.75" customHeight="1">
      <c r="A10" s="127">
        <f t="shared" si="7"/>
        <v>5</v>
      </c>
      <c r="B10" s="129" t="s">
        <v>14</v>
      </c>
      <c r="C10" s="129" t="s">
        <v>15</v>
      </c>
      <c r="D10" s="130" t="s">
        <v>485</v>
      </c>
      <c r="F10" s="26">
        <v>108</v>
      </c>
      <c r="G10" s="27">
        <v>29</v>
      </c>
      <c r="H10" s="27">
        <v>79</v>
      </c>
      <c r="I10" s="27">
        <v>5</v>
      </c>
      <c r="J10" s="28">
        <v>5</v>
      </c>
      <c r="K10" s="26">
        <v>108</v>
      </c>
      <c r="L10" s="27">
        <v>29</v>
      </c>
      <c r="M10" s="27">
        <v>79</v>
      </c>
      <c r="N10" s="27">
        <v>1</v>
      </c>
      <c r="O10" s="28">
        <f t="shared" si="0"/>
        <v>6</v>
      </c>
      <c r="P10" s="26"/>
      <c r="Q10" s="27"/>
      <c r="R10" s="27"/>
      <c r="S10" s="27"/>
      <c r="T10" s="28">
        <f t="shared" si="1"/>
        <v>6</v>
      </c>
      <c r="U10" s="26">
        <v>101</v>
      </c>
      <c r="V10" s="27">
        <v>29</v>
      </c>
      <c r="W10" s="27">
        <v>72</v>
      </c>
      <c r="X10" s="27">
        <v>6</v>
      </c>
      <c r="Y10" s="28">
        <f t="shared" si="2"/>
        <v>12</v>
      </c>
      <c r="Z10" s="26">
        <v>104</v>
      </c>
      <c r="AA10" s="27">
        <v>29</v>
      </c>
      <c r="AB10" s="27">
        <v>75</v>
      </c>
      <c r="AC10" s="27">
        <v>6</v>
      </c>
      <c r="AD10" s="28">
        <f t="shared" si="3"/>
        <v>18</v>
      </c>
      <c r="AE10" s="26"/>
      <c r="AF10" s="27"/>
      <c r="AG10" s="27"/>
      <c r="AH10" s="27"/>
      <c r="AI10" s="28">
        <f t="shared" si="4"/>
        <v>18</v>
      </c>
      <c r="AJ10" s="26">
        <v>109</v>
      </c>
      <c r="AK10" s="27">
        <v>29</v>
      </c>
      <c r="AL10" s="27">
        <v>80</v>
      </c>
      <c r="AM10" s="27">
        <v>1</v>
      </c>
      <c r="AN10" s="28">
        <f t="shared" si="5"/>
        <v>19</v>
      </c>
      <c r="AP10" s="128">
        <f t="shared" si="6"/>
        <v>27</v>
      </c>
    </row>
    <row r="11" spans="1:43" s="128" customFormat="1" ht="18.75" customHeight="1">
      <c r="A11" s="127">
        <f t="shared" si="7"/>
        <v>6</v>
      </c>
      <c r="B11" s="129" t="s">
        <v>16</v>
      </c>
      <c r="C11" s="129" t="s">
        <v>17</v>
      </c>
      <c r="D11" s="130" t="s">
        <v>18</v>
      </c>
      <c r="F11" s="26">
        <v>104</v>
      </c>
      <c r="G11" s="27">
        <v>24</v>
      </c>
      <c r="H11" s="27">
        <v>80</v>
      </c>
      <c r="I11" s="27">
        <v>4</v>
      </c>
      <c r="J11" s="28">
        <v>4</v>
      </c>
      <c r="K11" s="26">
        <v>112</v>
      </c>
      <c r="L11" s="27">
        <v>24</v>
      </c>
      <c r="M11" s="27">
        <v>88</v>
      </c>
      <c r="N11" s="27">
        <v>1</v>
      </c>
      <c r="O11" s="28">
        <f t="shared" si="0"/>
        <v>5</v>
      </c>
      <c r="P11" s="26"/>
      <c r="Q11" s="27"/>
      <c r="R11" s="27"/>
      <c r="S11" s="27"/>
      <c r="T11" s="28">
        <f t="shared" si="1"/>
        <v>5</v>
      </c>
      <c r="U11" s="26">
        <v>105</v>
      </c>
      <c r="V11" s="27">
        <v>24</v>
      </c>
      <c r="W11" s="27">
        <v>81</v>
      </c>
      <c r="X11" s="27">
        <v>1</v>
      </c>
      <c r="Y11" s="28">
        <f t="shared" si="2"/>
        <v>6</v>
      </c>
      <c r="Z11" s="26">
        <v>102</v>
      </c>
      <c r="AA11" s="27">
        <v>24</v>
      </c>
      <c r="AB11" s="27">
        <v>78</v>
      </c>
      <c r="AC11" s="27">
        <v>1</v>
      </c>
      <c r="AD11" s="28">
        <f t="shared" si="3"/>
        <v>7</v>
      </c>
      <c r="AE11" s="26">
        <v>108</v>
      </c>
      <c r="AF11" s="27">
        <v>24</v>
      </c>
      <c r="AG11" s="27">
        <v>84</v>
      </c>
      <c r="AH11" s="27">
        <v>1</v>
      </c>
      <c r="AI11" s="28">
        <f t="shared" si="4"/>
        <v>8</v>
      </c>
      <c r="AJ11" s="26"/>
      <c r="AK11" s="27"/>
      <c r="AL11" s="27"/>
      <c r="AM11" s="27"/>
      <c r="AN11" s="28">
        <f t="shared" si="5"/>
        <v>8</v>
      </c>
      <c r="AP11" s="128">
        <f t="shared" si="6"/>
        <v>27</v>
      </c>
    </row>
    <row r="12" spans="1:43" s="128" customFormat="1" ht="18.75" customHeight="1">
      <c r="A12" s="127">
        <f t="shared" si="7"/>
        <v>7</v>
      </c>
      <c r="B12" s="129" t="s">
        <v>19</v>
      </c>
      <c r="C12" s="129" t="s">
        <v>5</v>
      </c>
      <c r="D12" s="130" t="s">
        <v>20</v>
      </c>
      <c r="F12" s="26">
        <v>89</v>
      </c>
      <c r="G12" s="27">
        <v>17</v>
      </c>
      <c r="H12" s="27">
        <v>72</v>
      </c>
      <c r="I12" s="27">
        <v>12</v>
      </c>
      <c r="J12" s="28">
        <v>12</v>
      </c>
      <c r="K12" s="26"/>
      <c r="L12" s="27"/>
      <c r="M12" s="27"/>
      <c r="N12" s="27"/>
      <c r="O12" s="28">
        <f t="shared" si="0"/>
        <v>12</v>
      </c>
      <c r="P12" s="26">
        <v>84</v>
      </c>
      <c r="Q12" s="27">
        <v>17</v>
      </c>
      <c r="R12" s="63">
        <v>67</v>
      </c>
      <c r="S12" s="27">
        <v>14</v>
      </c>
      <c r="T12" s="28">
        <f t="shared" si="1"/>
        <v>26</v>
      </c>
      <c r="U12" s="26">
        <v>90</v>
      </c>
      <c r="V12" s="27">
        <v>13</v>
      </c>
      <c r="W12" s="27">
        <v>77</v>
      </c>
      <c r="X12" s="27">
        <v>1</v>
      </c>
      <c r="Y12" s="28">
        <f t="shared" si="2"/>
        <v>27</v>
      </c>
      <c r="Z12" s="26"/>
      <c r="AA12" s="27"/>
      <c r="AB12" s="27"/>
      <c r="AC12" s="27"/>
      <c r="AD12" s="28">
        <f t="shared" si="3"/>
        <v>27</v>
      </c>
      <c r="AE12" s="26"/>
      <c r="AF12" s="27"/>
      <c r="AG12" s="27"/>
      <c r="AH12" s="27"/>
      <c r="AI12" s="28">
        <f t="shared" si="4"/>
        <v>27</v>
      </c>
      <c r="AJ12" s="26">
        <v>93</v>
      </c>
      <c r="AK12" s="27">
        <v>13</v>
      </c>
      <c r="AL12" s="27">
        <v>80</v>
      </c>
      <c r="AM12" s="27">
        <v>1</v>
      </c>
      <c r="AN12" s="28">
        <f t="shared" si="5"/>
        <v>28</v>
      </c>
      <c r="AP12" s="128">
        <f t="shared" si="6"/>
        <v>14</v>
      </c>
    </row>
    <row r="13" spans="1:43" s="128" customFormat="1" ht="18.75" customHeight="1">
      <c r="A13" s="127">
        <f t="shared" si="7"/>
        <v>8</v>
      </c>
      <c r="B13" s="131" t="s">
        <v>22</v>
      </c>
      <c r="C13" s="131" t="s">
        <v>23</v>
      </c>
      <c r="D13" s="131" t="s">
        <v>24</v>
      </c>
      <c r="F13" s="26">
        <v>89</v>
      </c>
      <c r="G13" s="27">
        <v>15</v>
      </c>
      <c r="H13" s="27">
        <v>74</v>
      </c>
      <c r="I13" s="27">
        <v>10</v>
      </c>
      <c r="J13" s="28">
        <v>10</v>
      </c>
      <c r="K13" s="26">
        <v>82</v>
      </c>
      <c r="L13" s="27">
        <v>15</v>
      </c>
      <c r="M13" s="57">
        <v>67</v>
      </c>
      <c r="N13" s="27">
        <v>15</v>
      </c>
      <c r="O13" s="28">
        <f t="shared" si="0"/>
        <v>25</v>
      </c>
      <c r="P13" s="26">
        <v>83</v>
      </c>
      <c r="Q13" s="27">
        <v>10</v>
      </c>
      <c r="R13" s="27">
        <v>73</v>
      </c>
      <c r="S13" s="27">
        <v>9</v>
      </c>
      <c r="T13" s="28">
        <f t="shared" si="1"/>
        <v>34</v>
      </c>
      <c r="U13" s="26">
        <v>78</v>
      </c>
      <c r="V13" s="27">
        <v>10</v>
      </c>
      <c r="W13" s="63">
        <v>68</v>
      </c>
      <c r="X13" s="27">
        <v>14</v>
      </c>
      <c r="Y13" s="28">
        <f t="shared" si="2"/>
        <v>48</v>
      </c>
      <c r="Z13" s="26">
        <v>81</v>
      </c>
      <c r="AA13" s="27">
        <v>7</v>
      </c>
      <c r="AB13" s="27">
        <v>74</v>
      </c>
      <c r="AC13" s="27">
        <v>10</v>
      </c>
      <c r="AD13" s="28">
        <f t="shared" si="3"/>
        <v>58</v>
      </c>
      <c r="AE13" s="26">
        <v>80</v>
      </c>
      <c r="AF13" s="27">
        <v>7</v>
      </c>
      <c r="AG13" s="27">
        <v>73</v>
      </c>
      <c r="AH13" s="27">
        <v>10</v>
      </c>
      <c r="AI13" s="28">
        <f t="shared" si="4"/>
        <v>68</v>
      </c>
      <c r="AJ13" s="26">
        <v>77</v>
      </c>
      <c r="AK13" s="27">
        <v>7</v>
      </c>
      <c r="AL13" s="60">
        <v>70</v>
      </c>
      <c r="AM13" s="27">
        <v>13</v>
      </c>
      <c r="AN13" s="28">
        <f t="shared" si="5"/>
        <v>81</v>
      </c>
      <c r="AO13" s="128">
        <f>ROUND((AK13-(71-AL13)/2)*0.95,0)</f>
        <v>6</v>
      </c>
      <c r="AP13" s="133">
        <f t="shared" si="6"/>
        <v>8</v>
      </c>
      <c r="AQ13" s="128">
        <f>ROUND(AP13*0.8,0)</f>
        <v>6</v>
      </c>
    </row>
    <row r="14" spans="1:43" s="128" customFormat="1" ht="18.75" customHeight="1">
      <c r="A14" s="127">
        <f t="shared" si="7"/>
        <v>9</v>
      </c>
      <c r="B14" s="129" t="s">
        <v>22</v>
      </c>
      <c r="C14" s="129" t="s">
        <v>25</v>
      </c>
      <c r="D14" s="130" t="s">
        <v>26</v>
      </c>
      <c r="F14" s="26">
        <v>84</v>
      </c>
      <c r="G14" s="27">
        <v>9</v>
      </c>
      <c r="H14" s="27">
        <v>75</v>
      </c>
      <c r="I14" s="27">
        <v>8</v>
      </c>
      <c r="J14" s="28">
        <v>8</v>
      </c>
      <c r="K14" s="26">
        <v>83</v>
      </c>
      <c r="L14" s="27">
        <v>9</v>
      </c>
      <c r="M14" s="27">
        <v>74</v>
      </c>
      <c r="N14" s="27">
        <v>5</v>
      </c>
      <c r="O14" s="28">
        <f t="shared" si="0"/>
        <v>13</v>
      </c>
      <c r="P14" s="26">
        <v>75</v>
      </c>
      <c r="Q14" s="27">
        <v>9</v>
      </c>
      <c r="R14" s="57">
        <v>66</v>
      </c>
      <c r="S14" s="27">
        <v>15</v>
      </c>
      <c r="T14" s="28">
        <f t="shared" si="1"/>
        <v>28</v>
      </c>
      <c r="U14" s="26">
        <v>81</v>
      </c>
      <c r="V14" s="27">
        <v>5</v>
      </c>
      <c r="W14" s="27">
        <v>76</v>
      </c>
      <c r="X14" s="27">
        <v>1</v>
      </c>
      <c r="Y14" s="28">
        <f t="shared" si="2"/>
        <v>29</v>
      </c>
      <c r="Z14" s="26">
        <v>85</v>
      </c>
      <c r="AA14" s="27">
        <v>5</v>
      </c>
      <c r="AB14" s="27">
        <v>80</v>
      </c>
      <c r="AC14" s="27">
        <v>1</v>
      </c>
      <c r="AD14" s="28">
        <f t="shared" si="3"/>
        <v>30</v>
      </c>
      <c r="AE14" s="26">
        <v>83</v>
      </c>
      <c r="AF14" s="27">
        <v>5</v>
      </c>
      <c r="AG14" s="27">
        <v>78</v>
      </c>
      <c r="AH14" s="27">
        <v>4</v>
      </c>
      <c r="AI14" s="28">
        <f t="shared" si="4"/>
        <v>34</v>
      </c>
      <c r="AJ14" s="26">
        <v>82</v>
      </c>
      <c r="AK14" s="27">
        <v>5</v>
      </c>
      <c r="AL14" s="27">
        <v>77</v>
      </c>
      <c r="AM14" s="27">
        <v>1</v>
      </c>
      <c r="AN14" s="28">
        <f t="shared" si="5"/>
        <v>35</v>
      </c>
      <c r="AP14" s="133">
        <f t="shared" si="6"/>
        <v>8</v>
      </c>
      <c r="AQ14" s="128">
        <f>ROUND(AP14*0.8,0)</f>
        <v>6</v>
      </c>
    </row>
    <row r="15" spans="1:43" s="128" customFormat="1" ht="18.75" customHeight="1">
      <c r="A15" s="127">
        <f t="shared" si="7"/>
        <v>10</v>
      </c>
      <c r="B15" s="129" t="s">
        <v>27</v>
      </c>
      <c r="C15" s="129" t="s">
        <v>28</v>
      </c>
      <c r="D15" s="130" t="s">
        <v>29</v>
      </c>
      <c r="F15" s="26">
        <v>112</v>
      </c>
      <c r="G15" s="27">
        <v>24</v>
      </c>
      <c r="H15" s="27">
        <v>88</v>
      </c>
      <c r="I15" s="27">
        <v>1</v>
      </c>
      <c r="J15" s="28">
        <v>1</v>
      </c>
      <c r="K15" s="26">
        <v>96</v>
      </c>
      <c r="L15" s="27">
        <v>24</v>
      </c>
      <c r="M15" s="27">
        <v>72</v>
      </c>
      <c r="N15" s="27">
        <v>7</v>
      </c>
      <c r="O15" s="28">
        <f t="shared" si="0"/>
        <v>8</v>
      </c>
      <c r="P15" s="26">
        <v>117</v>
      </c>
      <c r="Q15" s="27">
        <v>24</v>
      </c>
      <c r="R15" s="27">
        <v>93</v>
      </c>
      <c r="S15" s="27">
        <v>1</v>
      </c>
      <c r="T15" s="28">
        <f t="shared" si="1"/>
        <v>9</v>
      </c>
      <c r="U15" s="26">
        <v>115</v>
      </c>
      <c r="V15" s="27">
        <v>24</v>
      </c>
      <c r="W15" s="27">
        <v>91</v>
      </c>
      <c r="X15" s="27">
        <v>1</v>
      </c>
      <c r="Y15" s="28">
        <f t="shared" si="2"/>
        <v>10</v>
      </c>
      <c r="Z15" s="26"/>
      <c r="AA15" s="27"/>
      <c r="AB15" s="27"/>
      <c r="AC15" s="27"/>
      <c r="AD15" s="28">
        <f t="shared" si="3"/>
        <v>10</v>
      </c>
      <c r="AE15" s="26">
        <v>115</v>
      </c>
      <c r="AF15" s="27">
        <v>24</v>
      </c>
      <c r="AG15" s="27">
        <v>91</v>
      </c>
      <c r="AH15" s="27">
        <v>1</v>
      </c>
      <c r="AI15" s="28">
        <f t="shared" si="4"/>
        <v>11</v>
      </c>
      <c r="AJ15" s="26">
        <v>101</v>
      </c>
      <c r="AK15" s="27">
        <v>24</v>
      </c>
      <c r="AL15" s="27">
        <v>77</v>
      </c>
      <c r="AM15" s="27">
        <v>1</v>
      </c>
      <c r="AN15" s="28">
        <f t="shared" si="5"/>
        <v>12</v>
      </c>
      <c r="AP15" s="128">
        <f t="shared" si="6"/>
        <v>30</v>
      </c>
    </row>
    <row r="16" spans="1:43" s="128" customFormat="1" ht="18.75" customHeight="1">
      <c r="A16" s="127">
        <f t="shared" si="7"/>
        <v>11</v>
      </c>
      <c r="B16" s="129" t="s">
        <v>30</v>
      </c>
      <c r="C16" s="129" t="s">
        <v>31</v>
      </c>
      <c r="D16" s="129" t="s">
        <v>486</v>
      </c>
      <c r="E16" s="139"/>
      <c r="F16" s="26"/>
      <c r="G16" s="27"/>
      <c r="H16" s="27"/>
      <c r="I16" s="27"/>
      <c r="J16" s="28"/>
      <c r="K16" s="26">
        <v>90</v>
      </c>
      <c r="L16" s="27">
        <v>18</v>
      </c>
      <c r="M16" s="27">
        <v>72</v>
      </c>
      <c r="N16" s="27">
        <v>8</v>
      </c>
      <c r="O16" s="28">
        <f t="shared" si="0"/>
        <v>8</v>
      </c>
      <c r="P16" s="26">
        <v>86</v>
      </c>
      <c r="Q16" s="27">
        <v>18</v>
      </c>
      <c r="R16" s="60">
        <v>68</v>
      </c>
      <c r="S16" s="27">
        <v>13</v>
      </c>
      <c r="T16" s="28">
        <f t="shared" si="1"/>
        <v>21</v>
      </c>
      <c r="U16" s="26"/>
      <c r="V16" s="27"/>
      <c r="W16" s="27"/>
      <c r="X16" s="27"/>
      <c r="Y16" s="28">
        <f t="shared" si="2"/>
        <v>21</v>
      </c>
      <c r="Z16" s="26">
        <v>94</v>
      </c>
      <c r="AA16" s="27">
        <v>15</v>
      </c>
      <c r="AB16" s="27">
        <v>79</v>
      </c>
      <c r="AC16" s="27">
        <v>1</v>
      </c>
      <c r="AD16" s="28">
        <f t="shared" si="3"/>
        <v>22</v>
      </c>
      <c r="AE16" s="26"/>
      <c r="AF16" s="27"/>
      <c r="AG16" s="27"/>
      <c r="AH16" s="27"/>
      <c r="AI16" s="28">
        <f t="shared" si="4"/>
        <v>22</v>
      </c>
      <c r="AJ16" s="26">
        <v>91</v>
      </c>
      <c r="AK16" s="27">
        <v>15</v>
      </c>
      <c r="AL16" s="27">
        <v>76</v>
      </c>
      <c r="AM16" s="27">
        <v>3</v>
      </c>
      <c r="AN16" s="28">
        <f t="shared" si="5"/>
        <v>25</v>
      </c>
      <c r="AP16" s="128">
        <f t="shared" si="6"/>
        <v>15</v>
      </c>
    </row>
    <row r="17" spans="1:43" s="128" customFormat="1" ht="18.75" customHeight="1">
      <c r="A17" s="127">
        <f t="shared" si="7"/>
        <v>12</v>
      </c>
      <c r="B17" s="129" t="s">
        <v>32</v>
      </c>
      <c r="C17" s="129" t="s">
        <v>33</v>
      </c>
      <c r="D17" s="129" t="s">
        <v>34</v>
      </c>
      <c r="F17" s="26">
        <v>92</v>
      </c>
      <c r="G17" s="27">
        <v>16</v>
      </c>
      <c r="H17" s="27">
        <v>76</v>
      </c>
      <c r="I17" s="27">
        <v>7</v>
      </c>
      <c r="J17" s="28">
        <v>7</v>
      </c>
      <c r="K17" s="26"/>
      <c r="L17" s="27"/>
      <c r="M17" s="27"/>
      <c r="N17" s="27"/>
      <c r="O17" s="28">
        <f t="shared" si="0"/>
        <v>7</v>
      </c>
      <c r="P17" s="26"/>
      <c r="Q17" s="27"/>
      <c r="R17" s="27"/>
      <c r="S17" s="27"/>
      <c r="T17" s="28">
        <f t="shared" si="1"/>
        <v>7</v>
      </c>
      <c r="U17" s="26"/>
      <c r="V17" s="27"/>
      <c r="W17" s="27"/>
      <c r="X17" s="27"/>
      <c r="Y17" s="28">
        <f t="shared" si="2"/>
        <v>7</v>
      </c>
      <c r="Z17" s="26"/>
      <c r="AA17" s="27"/>
      <c r="AB17" s="27"/>
      <c r="AC17" s="27"/>
      <c r="AD17" s="28">
        <f t="shared" si="3"/>
        <v>7</v>
      </c>
      <c r="AE17" s="26">
        <v>87</v>
      </c>
      <c r="AF17" s="27">
        <v>16</v>
      </c>
      <c r="AG17" s="60">
        <v>71</v>
      </c>
      <c r="AH17" s="27">
        <v>13</v>
      </c>
      <c r="AI17" s="28">
        <f t="shared" si="4"/>
        <v>20</v>
      </c>
      <c r="AJ17" s="26"/>
      <c r="AK17" s="128">
        <f>ROUND((AF17-(71-AG17)/2)*0.95,0)</f>
        <v>15</v>
      </c>
      <c r="AL17" s="27"/>
      <c r="AM17" s="27"/>
      <c r="AN17" s="28">
        <f t="shared" si="5"/>
        <v>20</v>
      </c>
      <c r="AP17" s="128">
        <f t="shared" si="6"/>
        <v>14</v>
      </c>
    </row>
    <row r="18" spans="1:43" s="128" customFormat="1" ht="18.75" customHeight="1">
      <c r="A18" s="127">
        <f t="shared" si="7"/>
        <v>13</v>
      </c>
      <c r="B18" s="129" t="s">
        <v>35</v>
      </c>
      <c r="C18" s="129" t="s">
        <v>36</v>
      </c>
      <c r="D18" s="129" t="s">
        <v>37</v>
      </c>
      <c r="F18" s="26"/>
      <c r="G18" s="27"/>
      <c r="H18" s="27"/>
      <c r="I18" s="27"/>
      <c r="J18" s="28"/>
      <c r="K18" s="26"/>
      <c r="L18" s="27"/>
      <c r="M18" s="27"/>
      <c r="N18" s="27"/>
      <c r="O18" s="28">
        <f t="shared" si="0"/>
        <v>0</v>
      </c>
      <c r="P18" s="26">
        <v>98</v>
      </c>
      <c r="Q18" s="27">
        <v>6</v>
      </c>
      <c r="R18" s="27">
        <v>92</v>
      </c>
      <c r="S18" s="27">
        <v>1</v>
      </c>
      <c r="T18" s="28">
        <f t="shared" si="1"/>
        <v>1</v>
      </c>
      <c r="U18" s="26">
        <v>80</v>
      </c>
      <c r="V18" s="27">
        <v>6</v>
      </c>
      <c r="W18" s="27">
        <v>74</v>
      </c>
      <c r="X18" s="27">
        <v>4</v>
      </c>
      <c r="Y18" s="28">
        <f t="shared" si="2"/>
        <v>5</v>
      </c>
      <c r="Z18" s="26">
        <v>81</v>
      </c>
      <c r="AA18" s="27">
        <v>6</v>
      </c>
      <c r="AB18" s="27">
        <v>75</v>
      </c>
      <c r="AC18" s="27">
        <v>8</v>
      </c>
      <c r="AD18" s="28">
        <f t="shared" si="3"/>
        <v>13</v>
      </c>
      <c r="AE18" s="26">
        <v>86</v>
      </c>
      <c r="AF18" s="27">
        <v>6</v>
      </c>
      <c r="AG18" s="27">
        <v>80</v>
      </c>
      <c r="AH18" s="27">
        <v>1</v>
      </c>
      <c r="AI18" s="28">
        <f t="shared" si="4"/>
        <v>14</v>
      </c>
      <c r="AJ18" s="26">
        <v>94</v>
      </c>
      <c r="AK18" s="27">
        <v>6</v>
      </c>
      <c r="AL18" s="27">
        <v>88</v>
      </c>
      <c r="AM18" s="27">
        <v>1</v>
      </c>
      <c r="AN18" s="28">
        <f t="shared" si="5"/>
        <v>15</v>
      </c>
      <c r="AP18" s="128">
        <f t="shared" si="6"/>
        <v>13</v>
      </c>
    </row>
    <row r="19" spans="1:43" s="128" customFormat="1" ht="18.75" customHeight="1">
      <c r="A19" s="127">
        <f t="shared" si="7"/>
        <v>14</v>
      </c>
      <c r="B19" s="134" t="s">
        <v>487</v>
      </c>
      <c r="C19" s="134" t="s">
        <v>488</v>
      </c>
      <c r="D19" s="134" t="s">
        <v>489</v>
      </c>
      <c r="E19" s="128" t="s">
        <v>484</v>
      </c>
      <c r="F19" s="26">
        <v>99</v>
      </c>
      <c r="G19" s="27">
        <v>21</v>
      </c>
      <c r="H19" s="27">
        <v>88</v>
      </c>
      <c r="I19" s="27">
        <v>1</v>
      </c>
      <c r="J19" s="28">
        <v>1</v>
      </c>
      <c r="K19" s="26"/>
      <c r="L19" s="27"/>
      <c r="M19" s="27"/>
      <c r="N19" s="27"/>
      <c r="O19" s="28">
        <f t="shared" si="0"/>
        <v>1</v>
      </c>
      <c r="P19" s="26"/>
      <c r="Q19" s="27"/>
      <c r="R19" s="27"/>
      <c r="S19" s="27"/>
      <c r="T19" s="28">
        <f t="shared" si="1"/>
        <v>1</v>
      </c>
      <c r="U19" s="26"/>
      <c r="V19" s="27"/>
      <c r="W19" s="27"/>
      <c r="X19" s="27"/>
      <c r="Y19" s="28">
        <f t="shared" si="2"/>
        <v>1</v>
      </c>
      <c r="Z19" s="26"/>
      <c r="AA19" s="27"/>
      <c r="AB19" s="27"/>
      <c r="AC19" s="27"/>
      <c r="AD19" s="28">
        <f t="shared" si="3"/>
        <v>1</v>
      </c>
      <c r="AE19" s="26"/>
      <c r="AF19" s="27"/>
      <c r="AG19" s="27"/>
      <c r="AH19" s="27"/>
      <c r="AI19" s="28">
        <f t="shared" si="4"/>
        <v>1</v>
      </c>
      <c r="AJ19" s="26"/>
      <c r="AK19" s="27"/>
      <c r="AL19" s="27"/>
      <c r="AM19" s="27"/>
      <c r="AN19" s="28">
        <f t="shared" si="5"/>
        <v>1</v>
      </c>
      <c r="AP19" s="128">
        <f t="shared" si="6"/>
        <v>22</v>
      </c>
    </row>
    <row r="20" spans="1:43" s="128" customFormat="1" ht="18.75" customHeight="1">
      <c r="A20" s="127">
        <f t="shared" si="7"/>
        <v>15</v>
      </c>
      <c r="B20" s="129" t="s">
        <v>38</v>
      </c>
      <c r="C20" s="129" t="s">
        <v>39</v>
      </c>
      <c r="D20" s="129" t="s">
        <v>6</v>
      </c>
      <c r="F20" s="26">
        <v>99</v>
      </c>
      <c r="G20" s="27">
        <v>12</v>
      </c>
      <c r="H20" s="27">
        <v>87</v>
      </c>
      <c r="I20" s="27">
        <v>1</v>
      </c>
      <c r="J20" s="28">
        <v>1</v>
      </c>
      <c r="K20" s="26">
        <v>80</v>
      </c>
      <c r="L20" s="27">
        <v>12</v>
      </c>
      <c r="M20" s="63">
        <v>68</v>
      </c>
      <c r="N20" s="27">
        <v>14</v>
      </c>
      <c r="O20" s="28">
        <f t="shared" si="0"/>
        <v>15</v>
      </c>
      <c r="P20" s="26"/>
      <c r="Q20" s="27"/>
      <c r="R20" s="27"/>
      <c r="S20" s="27"/>
      <c r="T20" s="28">
        <f t="shared" si="1"/>
        <v>15</v>
      </c>
      <c r="U20" s="26">
        <v>81</v>
      </c>
      <c r="V20" s="27">
        <v>9</v>
      </c>
      <c r="W20" s="27">
        <v>72</v>
      </c>
      <c r="X20" s="27">
        <v>8</v>
      </c>
      <c r="Y20" s="28">
        <f t="shared" si="2"/>
        <v>23</v>
      </c>
      <c r="Z20" s="26"/>
      <c r="AA20" s="27"/>
      <c r="AB20" s="27"/>
      <c r="AC20" s="27"/>
      <c r="AD20" s="28">
        <f t="shared" si="3"/>
        <v>23</v>
      </c>
      <c r="AE20" s="26"/>
      <c r="AF20" s="27"/>
      <c r="AG20" s="27"/>
      <c r="AH20" s="27"/>
      <c r="AI20" s="28">
        <f t="shared" si="4"/>
        <v>23</v>
      </c>
      <c r="AJ20" s="26"/>
      <c r="AK20" s="27"/>
      <c r="AL20" s="27"/>
      <c r="AM20" s="27"/>
      <c r="AN20" s="28">
        <f t="shared" si="5"/>
        <v>23</v>
      </c>
      <c r="AP20" s="128">
        <f t="shared" si="6"/>
        <v>12</v>
      </c>
    </row>
    <row r="21" spans="1:43" s="128" customFormat="1" ht="18.75" customHeight="1">
      <c r="A21" s="127">
        <f t="shared" si="7"/>
        <v>16</v>
      </c>
      <c r="B21" s="129" t="s">
        <v>41</v>
      </c>
      <c r="C21" s="129" t="s">
        <v>42</v>
      </c>
      <c r="D21" s="129" t="s">
        <v>43</v>
      </c>
      <c r="F21" s="26">
        <v>86</v>
      </c>
      <c r="G21" s="27">
        <v>16</v>
      </c>
      <c r="H21" s="63">
        <v>70</v>
      </c>
      <c r="I21" s="27">
        <v>14</v>
      </c>
      <c r="J21" s="28">
        <v>14</v>
      </c>
      <c r="K21" s="26">
        <v>85</v>
      </c>
      <c r="L21" s="27">
        <v>14</v>
      </c>
      <c r="M21" s="27">
        <v>71</v>
      </c>
      <c r="N21" s="27">
        <v>11</v>
      </c>
      <c r="O21" s="28">
        <f t="shared" si="0"/>
        <v>25</v>
      </c>
      <c r="P21" s="26">
        <v>97</v>
      </c>
      <c r="Q21" s="27">
        <v>14</v>
      </c>
      <c r="R21" s="27">
        <v>83</v>
      </c>
      <c r="S21" s="27">
        <v>1</v>
      </c>
      <c r="T21" s="28">
        <f t="shared" si="1"/>
        <v>26</v>
      </c>
      <c r="U21" s="26">
        <v>84</v>
      </c>
      <c r="V21" s="27">
        <v>1</v>
      </c>
      <c r="W21" s="27">
        <v>70</v>
      </c>
      <c r="X21" s="27">
        <v>12</v>
      </c>
      <c r="Y21" s="28">
        <f t="shared" si="2"/>
        <v>38</v>
      </c>
      <c r="Z21" s="26"/>
      <c r="AA21" s="27"/>
      <c r="AB21" s="27"/>
      <c r="AC21" s="27"/>
      <c r="AD21" s="28">
        <f t="shared" si="3"/>
        <v>38</v>
      </c>
      <c r="AE21" s="26">
        <v>92</v>
      </c>
      <c r="AF21" s="27">
        <v>14</v>
      </c>
      <c r="AG21" s="27">
        <v>78</v>
      </c>
      <c r="AH21" s="27">
        <v>3</v>
      </c>
      <c r="AI21" s="28">
        <f t="shared" si="4"/>
        <v>41</v>
      </c>
      <c r="AJ21" s="26">
        <v>94</v>
      </c>
      <c r="AK21" s="27">
        <v>14</v>
      </c>
      <c r="AL21" s="27">
        <v>80</v>
      </c>
      <c r="AM21" s="27">
        <v>1</v>
      </c>
      <c r="AN21" s="28">
        <f t="shared" si="5"/>
        <v>42</v>
      </c>
      <c r="AP21" s="128">
        <f t="shared" si="6"/>
        <v>14</v>
      </c>
    </row>
    <row r="22" spans="1:43" s="128" customFormat="1" ht="18.75" customHeight="1">
      <c r="A22" s="127">
        <f t="shared" si="7"/>
        <v>17</v>
      </c>
      <c r="B22" s="129" t="s">
        <v>44</v>
      </c>
      <c r="C22" s="129" t="s">
        <v>45</v>
      </c>
      <c r="D22" s="129" t="s">
        <v>46</v>
      </c>
      <c r="F22" s="26"/>
      <c r="G22" s="27"/>
      <c r="H22" s="27"/>
      <c r="I22" s="27"/>
      <c r="J22" s="28"/>
      <c r="K22" s="26">
        <v>111</v>
      </c>
      <c r="L22" s="27">
        <v>25</v>
      </c>
      <c r="M22" s="27">
        <v>86</v>
      </c>
      <c r="N22" s="27">
        <v>1</v>
      </c>
      <c r="O22" s="28">
        <f t="shared" si="0"/>
        <v>1</v>
      </c>
      <c r="P22" s="26"/>
      <c r="Q22" s="27"/>
      <c r="R22" s="27"/>
      <c r="S22" s="27"/>
      <c r="T22" s="28">
        <f t="shared" si="1"/>
        <v>1</v>
      </c>
      <c r="U22" s="26">
        <v>96</v>
      </c>
      <c r="V22" s="27">
        <v>25</v>
      </c>
      <c r="W22" s="27">
        <v>71</v>
      </c>
      <c r="X22" s="27">
        <v>9</v>
      </c>
      <c r="Y22" s="28">
        <f t="shared" si="2"/>
        <v>10</v>
      </c>
      <c r="Z22" s="26">
        <v>93</v>
      </c>
      <c r="AA22" s="27">
        <v>25</v>
      </c>
      <c r="AB22" s="57">
        <v>68</v>
      </c>
      <c r="AC22" s="27">
        <v>15</v>
      </c>
      <c r="AD22" s="28">
        <f t="shared" si="3"/>
        <v>25</v>
      </c>
      <c r="AE22" s="26">
        <v>109</v>
      </c>
      <c r="AF22" s="27">
        <v>18</v>
      </c>
      <c r="AG22" s="27">
        <v>91</v>
      </c>
      <c r="AH22" s="27">
        <v>1</v>
      </c>
      <c r="AI22" s="28">
        <f t="shared" si="4"/>
        <v>26</v>
      </c>
      <c r="AJ22" s="26">
        <v>98</v>
      </c>
      <c r="AK22" s="27">
        <v>18</v>
      </c>
      <c r="AL22" s="27">
        <v>80</v>
      </c>
      <c r="AM22" s="27">
        <v>1</v>
      </c>
      <c r="AN22" s="28">
        <f t="shared" si="5"/>
        <v>27</v>
      </c>
      <c r="AP22" s="133">
        <f t="shared" si="6"/>
        <v>24</v>
      </c>
      <c r="AQ22" s="128">
        <f>ROUND(AP22*0.8,0)</f>
        <v>19</v>
      </c>
    </row>
    <row r="23" spans="1:43" s="128" customFormat="1" ht="18.75" customHeight="1">
      <c r="A23" s="127">
        <f t="shared" si="7"/>
        <v>18</v>
      </c>
      <c r="B23" s="129" t="s">
        <v>490</v>
      </c>
      <c r="C23" s="129" t="s">
        <v>491</v>
      </c>
      <c r="D23" s="129" t="s">
        <v>492</v>
      </c>
      <c r="F23" s="26"/>
      <c r="G23" s="27"/>
      <c r="H23" s="27"/>
      <c r="I23" s="27"/>
      <c r="J23" s="28"/>
      <c r="K23" s="26"/>
      <c r="L23" s="27"/>
      <c r="M23" s="27"/>
      <c r="N23" s="27"/>
      <c r="O23" s="28">
        <f t="shared" si="0"/>
        <v>0</v>
      </c>
      <c r="P23" s="26"/>
      <c r="Q23" s="27"/>
      <c r="R23" s="27"/>
      <c r="S23" s="27"/>
      <c r="T23" s="28">
        <f t="shared" si="1"/>
        <v>0</v>
      </c>
      <c r="U23" s="26"/>
      <c r="V23" s="27"/>
      <c r="W23" s="27"/>
      <c r="X23" s="27"/>
      <c r="Y23" s="28">
        <f t="shared" si="2"/>
        <v>0</v>
      </c>
      <c r="Z23" s="26"/>
      <c r="AA23" s="27"/>
      <c r="AB23" s="27"/>
      <c r="AC23" s="27"/>
      <c r="AD23" s="28">
        <f t="shared" si="3"/>
        <v>0</v>
      </c>
      <c r="AE23" s="26">
        <v>86</v>
      </c>
      <c r="AF23" s="27">
        <v>13</v>
      </c>
      <c r="AG23" s="27">
        <v>73</v>
      </c>
      <c r="AH23" s="27">
        <v>9</v>
      </c>
      <c r="AI23" s="28">
        <f t="shared" si="4"/>
        <v>9</v>
      </c>
      <c r="AJ23" s="26">
        <v>84</v>
      </c>
      <c r="AK23" s="27">
        <v>13</v>
      </c>
      <c r="AL23" s="27">
        <v>71</v>
      </c>
      <c r="AM23" s="27">
        <v>11</v>
      </c>
      <c r="AN23" s="28">
        <f t="shared" si="5"/>
        <v>20</v>
      </c>
      <c r="AP23" s="128">
        <f t="shared" si="6"/>
        <v>10</v>
      </c>
    </row>
    <row r="24" spans="1:43" s="128" customFormat="1" ht="18.75" customHeight="1">
      <c r="A24" s="127">
        <f t="shared" si="7"/>
        <v>19</v>
      </c>
      <c r="B24" s="131" t="s">
        <v>51</v>
      </c>
      <c r="C24" s="131" t="s">
        <v>52</v>
      </c>
      <c r="D24" s="132" t="s">
        <v>53</v>
      </c>
      <c r="F24" s="26">
        <v>81</v>
      </c>
      <c r="G24" s="27">
        <v>12</v>
      </c>
      <c r="H24" s="57">
        <v>69</v>
      </c>
      <c r="I24" s="27">
        <v>15</v>
      </c>
      <c r="J24" s="28">
        <v>15</v>
      </c>
      <c r="K24" s="26">
        <v>94</v>
      </c>
      <c r="L24" s="27">
        <v>8</v>
      </c>
      <c r="M24" s="27">
        <v>86</v>
      </c>
      <c r="N24" s="27">
        <v>1</v>
      </c>
      <c r="O24" s="28">
        <f t="shared" si="0"/>
        <v>16</v>
      </c>
      <c r="P24" s="26">
        <v>89</v>
      </c>
      <c r="Q24" s="27">
        <v>8</v>
      </c>
      <c r="R24" s="27">
        <v>81</v>
      </c>
      <c r="S24" s="27">
        <v>3</v>
      </c>
      <c r="T24" s="28">
        <f t="shared" si="1"/>
        <v>19</v>
      </c>
      <c r="U24" s="26">
        <v>86</v>
      </c>
      <c r="V24" s="27">
        <v>8</v>
      </c>
      <c r="W24" s="27">
        <v>78</v>
      </c>
      <c r="X24" s="27">
        <v>1</v>
      </c>
      <c r="Y24" s="28">
        <f t="shared" si="2"/>
        <v>20</v>
      </c>
      <c r="Z24" s="26">
        <v>83</v>
      </c>
      <c r="AA24" s="27">
        <v>8</v>
      </c>
      <c r="AB24" s="27">
        <v>75</v>
      </c>
      <c r="AC24" s="27">
        <v>7</v>
      </c>
      <c r="AD24" s="28">
        <f t="shared" si="3"/>
        <v>27</v>
      </c>
      <c r="AE24" s="26">
        <v>90</v>
      </c>
      <c r="AF24" s="27">
        <v>8</v>
      </c>
      <c r="AG24" s="27">
        <v>82</v>
      </c>
      <c r="AH24" s="27">
        <v>1</v>
      </c>
      <c r="AI24" s="28">
        <f t="shared" si="4"/>
        <v>28</v>
      </c>
      <c r="AJ24" s="26">
        <v>84</v>
      </c>
      <c r="AK24" s="27">
        <v>8</v>
      </c>
      <c r="AL24" s="27">
        <v>76</v>
      </c>
      <c r="AM24" s="27">
        <v>5</v>
      </c>
      <c r="AN24" s="28">
        <f t="shared" si="5"/>
        <v>33</v>
      </c>
      <c r="AP24" s="133">
        <f t="shared" si="6"/>
        <v>12</v>
      </c>
      <c r="AQ24" s="128">
        <f>ROUND(AP24*0.8,0)</f>
        <v>10</v>
      </c>
    </row>
    <row r="25" spans="1:43" s="128" customFormat="1" ht="18.75" customHeight="1">
      <c r="A25" s="127">
        <f t="shared" si="7"/>
        <v>20</v>
      </c>
      <c r="B25" s="129" t="s">
        <v>54</v>
      </c>
      <c r="C25" s="129" t="s">
        <v>55</v>
      </c>
      <c r="D25" s="130" t="s">
        <v>56</v>
      </c>
      <c r="F25" s="26">
        <v>107</v>
      </c>
      <c r="G25" s="27">
        <v>26</v>
      </c>
      <c r="H25" s="27">
        <v>81</v>
      </c>
      <c r="I25" s="27">
        <v>2</v>
      </c>
      <c r="J25" s="28">
        <v>2</v>
      </c>
      <c r="K25" s="26">
        <v>102</v>
      </c>
      <c r="L25" s="27">
        <v>26</v>
      </c>
      <c r="M25" s="27">
        <v>76</v>
      </c>
      <c r="N25" s="27">
        <v>1</v>
      </c>
      <c r="O25" s="28">
        <f t="shared" si="0"/>
        <v>3</v>
      </c>
      <c r="P25" s="26">
        <v>98</v>
      </c>
      <c r="Q25" s="27">
        <v>26</v>
      </c>
      <c r="R25" s="27">
        <v>72</v>
      </c>
      <c r="S25" s="27">
        <v>10</v>
      </c>
      <c r="T25" s="28">
        <f t="shared" si="1"/>
        <v>13</v>
      </c>
      <c r="U25" s="26">
        <v>98</v>
      </c>
      <c r="V25" s="27">
        <v>26</v>
      </c>
      <c r="W25" s="27">
        <v>72</v>
      </c>
      <c r="X25" s="27">
        <v>7</v>
      </c>
      <c r="Y25" s="28">
        <f t="shared" si="2"/>
        <v>20</v>
      </c>
      <c r="Z25" s="26">
        <v>100</v>
      </c>
      <c r="AA25" s="27">
        <v>26</v>
      </c>
      <c r="AB25" s="27">
        <v>74</v>
      </c>
      <c r="AC25" s="27">
        <v>9</v>
      </c>
      <c r="AD25" s="28">
        <f t="shared" si="3"/>
        <v>29</v>
      </c>
      <c r="AE25" s="26"/>
      <c r="AF25" s="27"/>
      <c r="AG25" s="27"/>
      <c r="AH25" s="27"/>
      <c r="AI25" s="28">
        <f t="shared" si="4"/>
        <v>29</v>
      </c>
      <c r="AJ25" s="26">
        <v>92</v>
      </c>
      <c r="AK25" s="27">
        <v>26</v>
      </c>
      <c r="AL25" s="57">
        <v>66</v>
      </c>
      <c r="AM25" s="27">
        <v>15</v>
      </c>
      <c r="AN25" s="28">
        <f t="shared" si="5"/>
        <v>44</v>
      </c>
      <c r="AO25" s="128">
        <f>ROUND((AK25-(71-AL25)/2)*0.8,0)</f>
        <v>19</v>
      </c>
      <c r="AP25" s="133">
        <f t="shared" si="6"/>
        <v>22</v>
      </c>
      <c r="AQ25" s="128">
        <f>ROUND(AP25*0.8,0)</f>
        <v>18</v>
      </c>
    </row>
    <row r="26" spans="1:43" s="128" customFormat="1" ht="18.75" customHeight="1">
      <c r="A26" s="127">
        <f t="shared" si="7"/>
        <v>21</v>
      </c>
      <c r="B26" s="130" t="s">
        <v>58</v>
      </c>
      <c r="C26" s="130" t="s">
        <v>59</v>
      </c>
      <c r="D26" s="130" t="s">
        <v>60</v>
      </c>
      <c r="F26" s="26"/>
      <c r="G26" s="27"/>
      <c r="H26" s="27"/>
      <c r="I26" s="27"/>
      <c r="J26" s="28"/>
      <c r="K26" s="26">
        <v>94</v>
      </c>
      <c r="L26" s="27">
        <v>17</v>
      </c>
      <c r="M26" s="27">
        <v>77</v>
      </c>
      <c r="N26" s="27">
        <v>1</v>
      </c>
      <c r="O26" s="28">
        <f t="shared" si="0"/>
        <v>1</v>
      </c>
      <c r="P26" s="26">
        <v>101</v>
      </c>
      <c r="Q26" s="27">
        <v>17</v>
      </c>
      <c r="R26" s="27">
        <v>84</v>
      </c>
      <c r="S26" s="27">
        <v>1</v>
      </c>
      <c r="T26" s="28">
        <f t="shared" si="1"/>
        <v>2</v>
      </c>
      <c r="U26" s="26">
        <v>96</v>
      </c>
      <c r="V26" s="27">
        <v>17</v>
      </c>
      <c r="W26" s="27">
        <v>79</v>
      </c>
      <c r="X26" s="27">
        <v>1</v>
      </c>
      <c r="Y26" s="28">
        <f t="shared" si="2"/>
        <v>3</v>
      </c>
      <c r="Z26" s="26">
        <v>93</v>
      </c>
      <c r="AA26" s="27">
        <v>17</v>
      </c>
      <c r="AB26" s="27">
        <v>76</v>
      </c>
      <c r="AC26" s="27">
        <v>4</v>
      </c>
      <c r="AD26" s="28">
        <f t="shared" si="3"/>
        <v>7</v>
      </c>
      <c r="AE26" s="26"/>
      <c r="AF26" s="27"/>
      <c r="AG26" s="27"/>
      <c r="AH26" s="27"/>
      <c r="AI26" s="28">
        <f t="shared" si="4"/>
        <v>7</v>
      </c>
      <c r="AJ26" s="26">
        <v>95</v>
      </c>
      <c r="AK26" s="27">
        <v>17</v>
      </c>
      <c r="AL26" s="27">
        <v>78</v>
      </c>
      <c r="AM26" s="27">
        <v>1</v>
      </c>
      <c r="AN26" s="28">
        <f t="shared" si="5"/>
        <v>8</v>
      </c>
      <c r="AP26" s="128">
        <f t="shared" si="6"/>
        <v>19</v>
      </c>
    </row>
    <row r="27" spans="1:43" s="128" customFormat="1" ht="18.75" customHeight="1">
      <c r="A27" s="127">
        <f t="shared" si="7"/>
        <v>22</v>
      </c>
      <c r="B27" s="129" t="s">
        <v>62</v>
      </c>
      <c r="C27" s="129" t="s">
        <v>63</v>
      </c>
      <c r="D27" s="130" t="s">
        <v>18</v>
      </c>
      <c r="F27" s="26">
        <v>103</v>
      </c>
      <c r="G27" s="27">
        <v>15</v>
      </c>
      <c r="H27" s="27">
        <v>88</v>
      </c>
      <c r="I27" s="27">
        <v>1</v>
      </c>
      <c r="J27" s="28">
        <v>1</v>
      </c>
      <c r="K27" s="26"/>
      <c r="L27" s="27"/>
      <c r="M27" s="27"/>
      <c r="N27" s="27"/>
      <c r="O27" s="28">
        <f t="shared" si="0"/>
        <v>1</v>
      </c>
      <c r="P27" s="26"/>
      <c r="Q27" s="27"/>
      <c r="R27" s="27"/>
      <c r="S27" s="27"/>
      <c r="T27" s="28">
        <f t="shared" si="1"/>
        <v>1</v>
      </c>
      <c r="U27" s="26">
        <v>93</v>
      </c>
      <c r="V27" s="27">
        <v>15</v>
      </c>
      <c r="W27" s="27">
        <v>78</v>
      </c>
      <c r="X27" s="27">
        <v>1</v>
      </c>
      <c r="Y27" s="28">
        <f t="shared" si="2"/>
        <v>2</v>
      </c>
      <c r="Z27" s="26"/>
      <c r="AA27" s="27"/>
      <c r="AB27" s="27"/>
      <c r="AC27" s="27"/>
      <c r="AD27" s="28">
        <f t="shared" si="3"/>
        <v>2</v>
      </c>
      <c r="AE27" s="26"/>
      <c r="AF27" s="27"/>
      <c r="AG27" s="27"/>
      <c r="AH27" s="27"/>
      <c r="AI27" s="28">
        <f t="shared" si="4"/>
        <v>2</v>
      </c>
      <c r="AJ27" s="26"/>
      <c r="AK27" s="27"/>
      <c r="AL27" s="27"/>
      <c r="AM27" s="27"/>
      <c r="AN27" s="28">
        <f t="shared" si="5"/>
        <v>2</v>
      </c>
      <c r="AP27" s="128">
        <f t="shared" si="6"/>
        <v>21</v>
      </c>
    </row>
    <row r="28" spans="1:43" s="128" customFormat="1" ht="18.75" customHeight="1">
      <c r="A28" s="127">
        <f t="shared" si="7"/>
        <v>23</v>
      </c>
      <c r="B28" s="129" t="s">
        <v>65</v>
      </c>
      <c r="C28" s="129" t="s">
        <v>66</v>
      </c>
      <c r="D28" s="129" t="s">
        <v>56</v>
      </c>
      <c r="F28" s="26">
        <v>118</v>
      </c>
      <c r="G28" s="27">
        <v>30</v>
      </c>
      <c r="H28" s="27">
        <v>88</v>
      </c>
      <c r="I28" s="27">
        <v>1</v>
      </c>
      <c r="J28" s="28">
        <v>1</v>
      </c>
      <c r="K28" s="26">
        <v>102</v>
      </c>
      <c r="L28" s="27">
        <v>30</v>
      </c>
      <c r="M28" s="27">
        <v>72</v>
      </c>
      <c r="N28" s="27">
        <v>6</v>
      </c>
      <c r="O28" s="28">
        <f t="shared" si="0"/>
        <v>7</v>
      </c>
      <c r="P28" s="26">
        <v>106</v>
      </c>
      <c r="Q28" s="27">
        <v>30</v>
      </c>
      <c r="R28" s="27">
        <v>76</v>
      </c>
      <c r="S28" s="27">
        <v>7</v>
      </c>
      <c r="T28" s="28">
        <f t="shared" si="1"/>
        <v>14</v>
      </c>
      <c r="U28" s="26">
        <v>117</v>
      </c>
      <c r="V28" s="27">
        <v>30</v>
      </c>
      <c r="W28" s="27">
        <v>87</v>
      </c>
      <c r="X28" s="27">
        <v>1</v>
      </c>
      <c r="Y28" s="28">
        <f t="shared" si="2"/>
        <v>15</v>
      </c>
      <c r="Z28" s="26"/>
      <c r="AA28" s="27"/>
      <c r="AB28" s="27"/>
      <c r="AC28" s="27"/>
      <c r="AD28" s="28">
        <f t="shared" si="3"/>
        <v>15</v>
      </c>
      <c r="AE28" s="26"/>
      <c r="AF28" s="27"/>
      <c r="AG28" s="27"/>
      <c r="AH28" s="27"/>
      <c r="AI28" s="28">
        <f t="shared" si="4"/>
        <v>15</v>
      </c>
      <c r="AJ28" s="26"/>
      <c r="AK28" s="27"/>
      <c r="AL28" s="27"/>
      <c r="AM28" s="27"/>
      <c r="AN28" s="28">
        <f t="shared" si="5"/>
        <v>15</v>
      </c>
      <c r="AP28" s="128">
        <f t="shared" si="6"/>
        <v>31</v>
      </c>
    </row>
    <row r="29" spans="1:43" s="19" customFormat="1" ht="18.75" customHeight="1">
      <c r="A29" s="127">
        <f t="shared" si="7"/>
        <v>24</v>
      </c>
      <c r="B29" s="134" t="s">
        <v>493</v>
      </c>
      <c r="C29" s="134" t="s">
        <v>494</v>
      </c>
      <c r="D29" s="134" t="s">
        <v>18</v>
      </c>
      <c r="E29" s="128" t="s">
        <v>484</v>
      </c>
      <c r="F29" s="29">
        <v>91</v>
      </c>
      <c r="G29" s="30">
        <v>21</v>
      </c>
      <c r="H29" s="80">
        <v>70</v>
      </c>
      <c r="I29" s="30">
        <v>13</v>
      </c>
      <c r="J29" s="97">
        <v>13</v>
      </c>
      <c r="K29" s="29">
        <v>105</v>
      </c>
      <c r="L29" s="30">
        <v>19</v>
      </c>
      <c r="M29" s="30">
        <v>86</v>
      </c>
      <c r="N29" s="30">
        <v>1</v>
      </c>
      <c r="O29" s="28">
        <f t="shared" si="0"/>
        <v>14</v>
      </c>
      <c r="P29" s="29"/>
      <c r="Q29" s="30"/>
      <c r="R29" s="30"/>
      <c r="S29" s="30"/>
      <c r="T29" s="28">
        <f t="shared" si="1"/>
        <v>14</v>
      </c>
      <c r="U29" s="29"/>
      <c r="V29" s="30"/>
      <c r="W29" s="30"/>
      <c r="X29" s="30"/>
      <c r="Y29" s="28">
        <f t="shared" si="2"/>
        <v>14</v>
      </c>
      <c r="Z29" s="29"/>
      <c r="AA29" s="30"/>
      <c r="AB29" s="30"/>
      <c r="AC29" s="30"/>
      <c r="AD29" s="28">
        <f t="shared" si="3"/>
        <v>14</v>
      </c>
      <c r="AE29" s="29"/>
      <c r="AF29" s="30"/>
      <c r="AG29" s="30"/>
      <c r="AH29" s="30"/>
      <c r="AI29" s="28">
        <f t="shared" si="4"/>
        <v>14</v>
      </c>
      <c r="AJ29" s="29"/>
      <c r="AK29" s="30"/>
      <c r="AL29" s="30"/>
      <c r="AM29" s="30"/>
      <c r="AN29" s="28">
        <f t="shared" si="5"/>
        <v>14</v>
      </c>
      <c r="AP29" s="128">
        <f t="shared" si="6"/>
        <v>21</v>
      </c>
    </row>
    <row r="30" spans="1:43" s="128" customFormat="1" ht="18.75" customHeight="1">
      <c r="A30" s="127">
        <f t="shared" si="7"/>
        <v>25</v>
      </c>
      <c r="B30" s="131" t="s">
        <v>67</v>
      </c>
      <c r="C30" s="131" t="s">
        <v>68</v>
      </c>
      <c r="D30" s="132" t="s">
        <v>6</v>
      </c>
      <c r="F30" s="26">
        <v>116</v>
      </c>
      <c r="G30" s="27">
        <v>36</v>
      </c>
      <c r="H30" s="27">
        <v>80</v>
      </c>
      <c r="I30" s="27">
        <v>3</v>
      </c>
      <c r="J30" s="28">
        <v>3</v>
      </c>
      <c r="K30" s="26">
        <v>115</v>
      </c>
      <c r="L30" s="27">
        <v>36</v>
      </c>
      <c r="M30" s="27">
        <v>79</v>
      </c>
      <c r="N30" s="27">
        <v>1</v>
      </c>
      <c r="O30" s="28">
        <f t="shared" si="0"/>
        <v>4</v>
      </c>
      <c r="P30" s="26">
        <v>124</v>
      </c>
      <c r="Q30" s="27">
        <v>36</v>
      </c>
      <c r="R30" s="27">
        <v>88</v>
      </c>
      <c r="S30" s="27">
        <v>1</v>
      </c>
      <c r="T30" s="28">
        <f t="shared" si="1"/>
        <v>5</v>
      </c>
      <c r="U30" s="26">
        <v>118</v>
      </c>
      <c r="V30" s="27">
        <v>36</v>
      </c>
      <c r="W30" s="27">
        <v>82</v>
      </c>
      <c r="X30" s="27">
        <v>1</v>
      </c>
      <c r="Y30" s="28">
        <f t="shared" si="2"/>
        <v>6</v>
      </c>
      <c r="Z30" s="26">
        <v>114</v>
      </c>
      <c r="AA30" s="27">
        <v>36</v>
      </c>
      <c r="AB30" s="27">
        <v>78</v>
      </c>
      <c r="AC30" s="27">
        <v>1</v>
      </c>
      <c r="AD30" s="28">
        <f t="shared" si="3"/>
        <v>7</v>
      </c>
      <c r="AE30" s="26">
        <v>113</v>
      </c>
      <c r="AF30" s="27">
        <v>36</v>
      </c>
      <c r="AG30" s="27">
        <v>77</v>
      </c>
      <c r="AH30" s="27">
        <v>5</v>
      </c>
      <c r="AI30" s="28">
        <f t="shared" si="4"/>
        <v>12</v>
      </c>
      <c r="AJ30" s="26">
        <v>127</v>
      </c>
      <c r="AK30" s="27">
        <v>36</v>
      </c>
      <c r="AL30" s="27">
        <v>91</v>
      </c>
      <c r="AM30" s="27">
        <v>1</v>
      </c>
      <c r="AN30" s="28">
        <f t="shared" si="5"/>
        <v>13</v>
      </c>
      <c r="AP30" s="128">
        <f t="shared" si="6"/>
        <v>37</v>
      </c>
    </row>
    <row r="31" spans="1:43" s="128" customFormat="1" ht="18.75" customHeight="1">
      <c r="A31" s="127">
        <f t="shared" si="7"/>
        <v>26</v>
      </c>
      <c r="B31" s="129" t="s">
        <v>70</v>
      </c>
      <c r="C31" s="129" t="s">
        <v>71</v>
      </c>
      <c r="D31" s="130" t="s">
        <v>72</v>
      </c>
      <c r="F31" s="26">
        <v>126</v>
      </c>
      <c r="G31" s="27">
        <v>36</v>
      </c>
      <c r="H31" s="27">
        <v>90</v>
      </c>
      <c r="I31" s="27">
        <v>1</v>
      </c>
      <c r="J31" s="28">
        <v>1</v>
      </c>
      <c r="K31" s="26"/>
      <c r="L31" s="27"/>
      <c r="M31" s="27"/>
      <c r="N31" s="27"/>
      <c r="O31" s="28">
        <f t="shared" si="0"/>
        <v>1</v>
      </c>
      <c r="P31" s="26"/>
      <c r="Q31" s="27"/>
      <c r="R31" s="27"/>
      <c r="S31" s="27"/>
      <c r="T31" s="28">
        <f t="shared" si="1"/>
        <v>1</v>
      </c>
      <c r="U31" s="26"/>
      <c r="V31" s="27"/>
      <c r="W31" s="27"/>
      <c r="X31" s="27"/>
      <c r="Y31" s="28">
        <f t="shared" si="2"/>
        <v>1</v>
      </c>
      <c r="Z31" s="26"/>
      <c r="AA31" s="27"/>
      <c r="AB31" s="27"/>
      <c r="AC31" s="27"/>
      <c r="AD31" s="28">
        <f t="shared" si="3"/>
        <v>1</v>
      </c>
      <c r="AE31" s="26">
        <v>131</v>
      </c>
      <c r="AF31" s="27">
        <v>36</v>
      </c>
      <c r="AG31" s="27">
        <v>95</v>
      </c>
      <c r="AH31" s="27">
        <v>1</v>
      </c>
      <c r="AI31" s="28">
        <f t="shared" si="4"/>
        <v>2</v>
      </c>
      <c r="AJ31" s="26">
        <v>112</v>
      </c>
      <c r="AK31" s="27">
        <v>36</v>
      </c>
      <c r="AL31" s="27">
        <v>76</v>
      </c>
      <c r="AM31" s="27">
        <v>1</v>
      </c>
      <c r="AN31" s="28">
        <f t="shared" si="5"/>
        <v>3</v>
      </c>
      <c r="AP31" s="128">
        <f t="shared" si="6"/>
        <v>41</v>
      </c>
    </row>
    <row r="32" spans="1:43" s="128" customFormat="1" ht="18.75" customHeight="1">
      <c r="A32" s="127">
        <f t="shared" si="7"/>
        <v>27</v>
      </c>
      <c r="B32" s="129" t="s">
        <v>73</v>
      </c>
      <c r="C32" s="129" t="s">
        <v>74</v>
      </c>
      <c r="D32" s="129" t="s">
        <v>75</v>
      </c>
      <c r="F32" s="26"/>
      <c r="G32" s="27"/>
      <c r="H32" s="27"/>
      <c r="I32" s="27"/>
      <c r="J32" s="28"/>
      <c r="K32" s="26">
        <v>86</v>
      </c>
      <c r="L32" s="27">
        <v>11</v>
      </c>
      <c r="M32" s="27">
        <v>75</v>
      </c>
      <c r="N32" s="27">
        <v>3</v>
      </c>
      <c r="O32" s="28">
        <f t="shared" si="0"/>
        <v>3</v>
      </c>
      <c r="P32" s="26"/>
      <c r="Q32" s="27"/>
      <c r="R32" s="27"/>
      <c r="S32" s="27"/>
      <c r="T32" s="28">
        <f t="shared" si="1"/>
        <v>3</v>
      </c>
      <c r="U32" s="26"/>
      <c r="V32" s="27"/>
      <c r="W32" s="27"/>
      <c r="X32" s="27"/>
      <c r="Y32" s="28">
        <f t="shared" si="2"/>
        <v>3</v>
      </c>
      <c r="Z32" s="26">
        <v>88</v>
      </c>
      <c r="AA32" s="27">
        <v>11</v>
      </c>
      <c r="AB32" s="27">
        <v>77</v>
      </c>
      <c r="AC32" s="27">
        <v>3</v>
      </c>
      <c r="AD32" s="28">
        <f t="shared" si="3"/>
        <v>6</v>
      </c>
      <c r="AE32" s="26"/>
      <c r="AF32" s="27"/>
      <c r="AG32" s="27"/>
      <c r="AH32" s="27"/>
      <c r="AI32" s="28">
        <f t="shared" si="4"/>
        <v>6</v>
      </c>
      <c r="AJ32" s="26">
        <v>95</v>
      </c>
      <c r="AK32" s="27">
        <v>11</v>
      </c>
      <c r="AL32" s="27">
        <v>84</v>
      </c>
      <c r="AM32" s="27">
        <v>1</v>
      </c>
      <c r="AN32" s="28">
        <f t="shared" si="5"/>
        <v>7</v>
      </c>
      <c r="AP32" s="128">
        <f t="shared" si="6"/>
        <v>14</v>
      </c>
    </row>
    <row r="33" spans="1:43" s="128" customFormat="1" ht="18.75" customHeight="1">
      <c r="A33" s="127">
        <f t="shared" si="7"/>
        <v>28</v>
      </c>
      <c r="B33" s="129" t="s">
        <v>77</v>
      </c>
      <c r="C33" s="129" t="s">
        <v>78</v>
      </c>
      <c r="D33" s="129" t="s">
        <v>79</v>
      </c>
      <c r="F33" s="26"/>
      <c r="G33" s="27"/>
      <c r="H33" s="27"/>
      <c r="I33" s="27"/>
      <c r="J33" s="28"/>
      <c r="K33" s="26"/>
      <c r="L33" s="27"/>
      <c r="M33" s="27"/>
      <c r="N33" s="27"/>
      <c r="O33" s="28">
        <f t="shared" si="0"/>
        <v>0</v>
      </c>
      <c r="P33" s="26"/>
      <c r="Q33" s="27"/>
      <c r="R33" s="27"/>
      <c r="S33" s="27"/>
      <c r="T33" s="28">
        <f t="shared" si="1"/>
        <v>0</v>
      </c>
      <c r="U33" s="26">
        <v>83</v>
      </c>
      <c r="V33" s="27">
        <v>13</v>
      </c>
      <c r="W33" s="60">
        <v>70</v>
      </c>
      <c r="X33" s="27">
        <v>13</v>
      </c>
      <c r="Y33" s="28">
        <f t="shared" si="2"/>
        <v>13</v>
      </c>
      <c r="Z33" s="26"/>
      <c r="AA33" s="27"/>
      <c r="AB33" s="27"/>
      <c r="AC33" s="27"/>
      <c r="AD33" s="28">
        <f t="shared" si="3"/>
        <v>13</v>
      </c>
      <c r="AE33" s="26">
        <v>85</v>
      </c>
      <c r="AF33" s="27">
        <v>11</v>
      </c>
      <c r="AG33" s="27">
        <v>74</v>
      </c>
      <c r="AH33" s="27">
        <v>7</v>
      </c>
      <c r="AI33" s="28">
        <f t="shared" si="4"/>
        <v>20</v>
      </c>
      <c r="AJ33" s="26"/>
      <c r="AK33" s="27"/>
      <c r="AL33" s="27"/>
      <c r="AM33" s="27"/>
      <c r="AN33" s="28">
        <f t="shared" si="5"/>
        <v>20</v>
      </c>
      <c r="AP33" s="128">
        <f t="shared" si="6"/>
        <v>10</v>
      </c>
    </row>
    <row r="34" spans="1:43" s="128" customFormat="1" ht="18.75" customHeight="1">
      <c r="A34" s="127">
        <f t="shared" si="7"/>
        <v>29</v>
      </c>
      <c r="B34" s="129" t="s">
        <v>80</v>
      </c>
      <c r="C34" s="129" t="s">
        <v>81</v>
      </c>
      <c r="D34" s="129" t="s">
        <v>82</v>
      </c>
      <c r="F34" s="26"/>
      <c r="G34" s="27"/>
      <c r="H34" s="27"/>
      <c r="I34" s="27"/>
      <c r="J34" s="28"/>
      <c r="K34" s="26">
        <v>81</v>
      </c>
      <c r="L34" s="27">
        <v>11</v>
      </c>
      <c r="M34" s="27">
        <v>70</v>
      </c>
      <c r="N34" s="27">
        <v>12</v>
      </c>
      <c r="O34" s="28">
        <f t="shared" si="0"/>
        <v>12</v>
      </c>
      <c r="P34" s="26"/>
      <c r="Q34" s="27"/>
      <c r="R34" s="27"/>
      <c r="S34" s="27"/>
      <c r="T34" s="28">
        <f t="shared" si="1"/>
        <v>12</v>
      </c>
      <c r="U34" s="26">
        <v>93</v>
      </c>
      <c r="V34" s="27">
        <v>11</v>
      </c>
      <c r="W34" s="27">
        <v>82</v>
      </c>
      <c r="X34" s="27">
        <v>1</v>
      </c>
      <c r="Y34" s="28">
        <f t="shared" si="2"/>
        <v>13</v>
      </c>
      <c r="Z34" s="26">
        <v>84</v>
      </c>
      <c r="AA34" s="27">
        <v>11</v>
      </c>
      <c r="AB34" s="27">
        <v>73</v>
      </c>
      <c r="AC34" s="27">
        <v>11</v>
      </c>
      <c r="AD34" s="28">
        <f t="shared" si="3"/>
        <v>24</v>
      </c>
      <c r="AE34" s="26"/>
      <c r="AF34" s="27"/>
      <c r="AG34" s="27"/>
      <c r="AH34" s="27"/>
      <c r="AI34" s="28">
        <f t="shared" si="4"/>
        <v>24</v>
      </c>
      <c r="AJ34" s="26">
        <v>85</v>
      </c>
      <c r="AK34" s="27">
        <v>11</v>
      </c>
      <c r="AL34" s="27">
        <v>74</v>
      </c>
      <c r="AM34" s="27">
        <v>9</v>
      </c>
      <c r="AN34" s="28">
        <f t="shared" si="5"/>
        <v>33</v>
      </c>
      <c r="AP34" s="128">
        <f t="shared" si="6"/>
        <v>11</v>
      </c>
    </row>
    <row r="35" spans="1:43" s="128" customFormat="1" ht="18.75" customHeight="1">
      <c r="A35" s="127">
        <f t="shared" si="7"/>
        <v>30</v>
      </c>
      <c r="B35" s="129" t="s">
        <v>83</v>
      </c>
      <c r="C35" s="129" t="s">
        <v>84</v>
      </c>
      <c r="D35" s="129" t="s">
        <v>495</v>
      </c>
      <c r="F35" s="26"/>
      <c r="G35" s="27"/>
      <c r="H35" s="27"/>
      <c r="I35" s="27"/>
      <c r="J35" s="28"/>
      <c r="K35" s="26"/>
      <c r="L35" s="27"/>
      <c r="M35" s="27"/>
      <c r="N35" s="27"/>
      <c r="O35" s="28">
        <f t="shared" si="0"/>
        <v>0</v>
      </c>
      <c r="P35" s="26">
        <v>94</v>
      </c>
      <c r="Q35" s="27">
        <v>13</v>
      </c>
      <c r="R35" s="27">
        <v>81</v>
      </c>
      <c r="S35" s="27">
        <v>2</v>
      </c>
      <c r="T35" s="28">
        <f t="shared" si="1"/>
        <v>2</v>
      </c>
      <c r="U35" s="26">
        <v>114</v>
      </c>
      <c r="V35" s="27">
        <v>13</v>
      </c>
      <c r="W35" s="27">
        <v>101</v>
      </c>
      <c r="X35" s="27">
        <v>1</v>
      </c>
      <c r="Y35" s="28">
        <f t="shared" si="2"/>
        <v>3</v>
      </c>
      <c r="Z35" s="26"/>
      <c r="AA35" s="27"/>
      <c r="AB35" s="27"/>
      <c r="AC35" s="27"/>
      <c r="AD35" s="28">
        <f t="shared" si="3"/>
        <v>3</v>
      </c>
      <c r="AE35" s="26"/>
      <c r="AF35" s="27"/>
      <c r="AG35" s="27"/>
      <c r="AH35" s="27"/>
      <c r="AI35" s="28">
        <f t="shared" si="4"/>
        <v>3</v>
      </c>
      <c r="AJ35" s="26">
        <v>89</v>
      </c>
      <c r="AK35" s="27">
        <v>13</v>
      </c>
      <c r="AL35" s="27">
        <v>76</v>
      </c>
      <c r="AM35" s="27">
        <v>4</v>
      </c>
      <c r="AN35" s="28">
        <f t="shared" si="5"/>
        <v>7</v>
      </c>
      <c r="AP35" s="128">
        <f t="shared" si="6"/>
        <v>22</v>
      </c>
    </row>
    <row r="36" spans="1:43" ht="18.75" customHeight="1">
      <c r="A36" s="127">
        <f t="shared" si="7"/>
        <v>31</v>
      </c>
      <c r="B36" s="129" t="s">
        <v>496</v>
      </c>
      <c r="C36" s="129" t="s">
        <v>497</v>
      </c>
      <c r="D36" s="130" t="s">
        <v>498</v>
      </c>
      <c r="E36" s="128"/>
      <c r="F36" s="98">
        <v>124</v>
      </c>
      <c r="G36" s="99">
        <v>28</v>
      </c>
      <c r="H36" s="99">
        <v>96</v>
      </c>
      <c r="I36" s="99">
        <v>1</v>
      </c>
      <c r="J36" s="100">
        <v>1</v>
      </c>
      <c r="K36" s="98">
        <v>103</v>
      </c>
      <c r="L36" s="99">
        <v>28</v>
      </c>
      <c r="M36" s="99">
        <v>75</v>
      </c>
      <c r="N36" s="99">
        <v>2</v>
      </c>
      <c r="O36" s="28">
        <f t="shared" si="0"/>
        <v>3</v>
      </c>
      <c r="P36" s="98">
        <v>109</v>
      </c>
      <c r="Q36" s="99">
        <v>28</v>
      </c>
      <c r="R36" s="99">
        <v>81</v>
      </c>
      <c r="S36" s="99">
        <v>1</v>
      </c>
      <c r="T36" s="28">
        <f t="shared" si="1"/>
        <v>4</v>
      </c>
      <c r="U36" s="29">
        <v>98</v>
      </c>
      <c r="V36" s="30">
        <v>28</v>
      </c>
      <c r="W36" s="30">
        <v>70</v>
      </c>
      <c r="X36" s="30">
        <v>11</v>
      </c>
      <c r="Y36" s="28">
        <f t="shared" si="2"/>
        <v>15</v>
      </c>
      <c r="Z36" s="29">
        <v>100</v>
      </c>
      <c r="AA36" s="30">
        <v>28</v>
      </c>
      <c r="AB36" s="30">
        <v>72</v>
      </c>
      <c r="AC36" s="30">
        <v>12</v>
      </c>
      <c r="AD36" s="28">
        <f t="shared" si="3"/>
        <v>27</v>
      </c>
      <c r="AE36" s="29">
        <v>108</v>
      </c>
      <c r="AF36" s="30">
        <v>28</v>
      </c>
      <c r="AG36" s="30">
        <v>80</v>
      </c>
      <c r="AH36" s="30">
        <v>1</v>
      </c>
      <c r="AI36" s="28">
        <f t="shared" si="4"/>
        <v>28</v>
      </c>
      <c r="AJ36" s="29">
        <v>104</v>
      </c>
      <c r="AK36" s="30">
        <v>28</v>
      </c>
      <c r="AL36" s="30">
        <v>76</v>
      </c>
      <c r="AM36" s="30">
        <v>1</v>
      </c>
      <c r="AN36" s="28">
        <f t="shared" si="5"/>
        <v>29</v>
      </c>
      <c r="AP36" s="128">
        <f t="shared" si="6"/>
        <v>28</v>
      </c>
    </row>
    <row r="37" spans="1:43" ht="18.75" customHeight="1">
      <c r="A37" s="127">
        <f t="shared" si="7"/>
        <v>32</v>
      </c>
      <c r="B37" s="129" t="s">
        <v>499</v>
      </c>
      <c r="C37" s="129" t="s">
        <v>500</v>
      </c>
      <c r="D37" s="130" t="s">
        <v>6</v>
      </c>
      <c r="E37" s="128"/>
      <c r="F37" s="98">
        <v>89</v>
      </c>
      <c r="G37" s="99">
        <v>15</v>
      </c>
      <c r="H37" s="99">
        <v>74</v>
      </c>
      <c r="I37" s="99">
        <v>11</v>
      </c>
      <c r="J37" s="100">
        <v>11</v>
      </c>
      <c r="K37" s="98">
        <v>91</v>
      </c>
      <c r="L37" s="99">
        <v>15</v>
      </c>
      <c r="M37" s="99">
        <v>76</v>
      </c>
      <c r="N37" s="99">
        <v>1</v>
      </c>
      <c r="O37" s="28">
        <f t="shared" si="0"/>
        <v>12</v>
      </c>
      <c r="P37" s="98">
        <v>86</v>
      </c>
      <c r="Q37" s="99">
        <v>15</v>
      </c>
      <c r="R37" s="99">
        <v>71</v>
      </c>
      <c r="S37" s="99">
        <v>12</v>
      </c>
      <c r="T37" s="28">
        <f t="shared" si="1"/>
        <v>24</v>
      </c>
      <c r="U37" s="29">
        <v>90</v>
      </c>
      <c r="V37" s="30">
        <v>15</v>
      </c>
      <c r="W37" s="30">
        <v>75</v>
      </c>
      <c r="X37" s="30">
        <v>3</v>
      </c>
      <c r="Y37" s="28">
        <f t="shared" si="2"/>
        <v>27</v>
      </c>
      <c r="Z37" s="29">
        <v>84</v>
      </c>
      <c r="AA37" s="30">
        <v>15</v>
      </c>
      <c r="AB37" s="69">
        <v>69</v>
      </c>
      <c r="AC37" s="30">
        <v>14</v>
      </c>
      <c r="AD37" s="28">
        <f t="shared" si="3"/>
        <v>41</v>
      </c>
      <c r="AE37" s="29">
        <v>83</v>
      </c>
      <c r="AF37" s="30">
        <v>12</v>
      </c>
      <c r="AG37" s="140">
        <v>71</v>
      </c>
      <c r="AH37" s="30">
        <v>15</v>
      </c>
      <c r="AI37" s="28">
        <f t="shared" si="4"/>
        <v>56</v>
      </c>
      <c r="AJ37" s="29">
        <v>80</v>
      </c>
      <c r="AK37" s="30">
        <v>9</v>
      </c>
      <c r="AL37" s="30">
        <v>71</v>
      </c>
      <c r="AM37" s="30">
        <v>12</v>
      </c>
      <c r="AN37" s="28">
        <f t="shared" si="5"/>
        <v>68</v>
      </c>
      <c r="AP37" s="133">
        <f t="shared" si="6"/>
        <v>11</v>
      </c>
      <c r="AQ37" s="128">
        <f>ROUND(AP37*0.8,0)</f>
        <v>9</v>
      </c>
    </row>
    <row r="38" spans="1:43" s="128" customFormat="1" ht="18.75" customHeight="1">
      <c r="A38" s="127">
        <f t="shared" si="7"/>
        <v>33</v>
      </c>
      <c r="B38" s="131" t="s">
        <v>87</v>
      </c>
      <c r="C38" s="131" t="s">
        <v>88</v>
      </c>
      <c r="D38" s="132" t="s">
        <v>89</v>
      </c>
      <c r="F38" s="26"/>
      <c r="G38" s="27"/>
      <c r="H38" s="27"/>
      <c r="I38" s="27"/>
      <c r="J38" s="28"/>
      <c r="K38" s="26">
        <v>115</v>
      </c>
      <c r="L38" s="27">
        <v>29</v>
      </c>
      <c r="M38" s="27">
        <v>86</v>
      </c>
      <c r="N38" s="27">
        <v>1</v>
      </c>
      <c r="O38" s="28">
        <f t="shared" si="0"/>
        <v>1</v>
      </c>
      <c r="P38" s="26">
        <v>113</v>
      </c>
      <c r="Q38" s="27">
        <v>29</v>
      </c>
      <c r="R38" s="27">
        <v>84</v>
      </c>
      <c r="S38" s="27">
        <v>1</v>
      </c>
      <c r="T38" s="28">
        <f t="shared" si="1"/>
        <v>2</v>
      </c>
      <c r="U38" s="26"/>
      <c r="V38" s="27"/>
      <c r="W38" s="27"/>
      <c r="X38" s="27"/>
      <c r="Y38" s="28">
        <f t="shared" si="2"/>
        <v>2</v>
      </c>
      <c r="Z38" s="26"/>
      <c r="AA38" s="27"/>
      <c r="AB38" s="27"/>
      <c r="AC38" s="27"/>
      <c r="AD38" s="28">
        <f t="shared" si="3"/>
        <v>2</v>
      </c>
      <c r="AE38" s="26">
        <v>101</v>
      </c>
      <c r="AF38" s="27">
        <v>29</v>
      </c>
      <c r="AG38" s="27">
        <v>72</v>
      </c>
      <c r="AH38" s="27">
        <v>11</v>
      </c>
      <c r="AI38" s="28">
        <f t="shared" si="4"/>
        <v>13</v>
      </c>
      <c r="AJ38" s="26"/>
      <c r="AK38" s="27"/>
      <c r="AL38" s="27"/>
      <c r="AM38" s="27"/>
      <c r="AN38" s="28">
        <f t="shared" si="5"/>
        <v>13</v>
      </c>
      <c r="AP38" s="128">
        <f t="shared" si="6"/>
        <v>30</v>
      </c>
    </row>
    <row r="39" spans="1:43" s="128" customFormat="1" ht="18.75" customHeight="1">
      <c r="A39" s="127">
        <f t="shared" si="7"/>
        <v>34</v>
      </c>
      <c r="B39" s="131" t="s">
        <v>90</v>
      </c>
      <c r="C39" s="131" t="s">
        <v>91</v>
      </c>
      <c r="D39" s="132" t="s">
        <v>92</v>
      </c>
      <c r="F39" s="26">
        <v>98</v>
      </c>
      <c r="G39" s="27">
        <v>15</v>
      </c>
      <c r="H39" s="27">
        <v>83</v>
      </c>
      <c r="I39" s="27">
        <v>1</v>
      </c>
      <c r="J39" s="28">
        <v>1</v>
      </c>
      <c r="K39" s="26">
        <v>86</v>
      </c>
      <c r="L39" s="27">
        <v>15</v>
      </c>
      <c r="M39" s="27">
        <v>71</v>
      </c>
      <c r="N39" s="27">
        <v>10</v>
      </c>
      <c r="O39" s="28">
        <f t="shared" si="0"/>
        <v>11</v>
      </c>
      <c r="P39" s="26">
        <v>86</v>
      </c>
      <c r="Q39" s="27">
        <v>15</v>
      </c>
      <c r="R39" s="27">
        <v>71</v>
      </c>
      <c r="S39" s="27">
        <v>11</v>
      </c>
      <c r="T39" s="28">
        <f t="shared" si="1"/>
        <v>22</v>
      </c>
      <c r="U39" s="26">
        <v>90</v>
      </c>
      <c r="V39" s="27">
        <v>15</v>
      </c>
      <c r="W39" s="27">
        <v>75</v>
      </c>
      <c r="X39" s="27">
        <v>2</v>
      </c>
      <c r="Y39" s="28">
        <f t="shared" si="2"/>
        <v>24</v>
      </c>
      <c r="Z39" s="26"/>
      <c r="AA39" s="27"/>
      <c r="AB39" s="27"/>
      <c r="AC39" s="27"/>
      <c r="AD39" s="28">
        <f t="shared" si="3"/>
        <v>24</v>
      </c>
      <c r="AE39" s="26"/>
      <c r="AF39" s="27"/>
      <c r="AG39" s="27"/>
      <c r="AH39" s="27"/>
      <c r="AI39" s="28">
        <f t="shared" si="4"/>
        <v>24</v>
      </c>
      <c r="AJ39" s="26">
        <v>83</v>
      </c>
      <c r="AK39" s="27">
        <v>15</v>
      </c>
      <c r="AL39" s="63">
        <v>68</v>
      </c>
      <c r="AM39" s="27">
        <v>14</v>
      </c>
      <c r="AN39" s="28">
        <f t="shared" si="5"/>
        <v>38</v>
      </c>
      <c r="AO39" s="128">
        <f>ROUND((AK39-(71-AL39)/2)*0.9,0)</f>
        <v>12</v>
      </c>
      <c r="AP39" s="128">
        <f t="shared" si="6"/>
        <v>13</v>
      </c>
    </row>
    <row r="40" spans="1:43" ht="18.75" customHeight="1">
      <c r="A40" s="127">
        <f t="shared" si="7"/>
        <v>35</v>
      </c>
      <c r="B40" s="129" t="s">
        <v>94</v>
      </c>
      <c r="C40" s="129" t="s">
        <v>95</v>
      </c>
      <c r="D40" s="129" t="s">
        <v>34</v>
      </c>
      <c r="E40" s="128"/>
      <c r="F40" s="98">
        <v>106</v>
      </c>
      <c r="G40" s="99">
        <v>32</v>
      </c>
      <c r="H40" s="99">
        <v>74</v>
      </c>
      <c r="I40" s="99">
        <v>9</v>
      </c>
      <c r="J40" s="100">
        <v>9</v>
      </c>
      <c r="K40" s="98"/>
      <c r="L40" s="99"/>
      <c r="M40" s="99"/>
      <c r="N40" s="99"/>
      <c r="O40" s="28">
        <f t="shared" si="0"/>
        <v>9</v>
      </c>
      <c r="P40" s="98"/>
      <c r="Q40" s="99"/>
      <c r="R40" s="99"/>
      <c r="S40" s="99"/>
      <c r="T40" s="28">
        <f t="shared" si="1"/>
        <v>9</v>
      </c>
      <c r="U40" s="29">
        <v>112</v>
      </c>
      <c r="V40" s="30">
        <v>32</v>
      </c>
      <c r="W40" s="30">
        <v>80</v>
      </c>
      <c r="X40" s="30">
        <v>1</v>
      </c>
      <c r="Y40" s="28">
        <f t="shared" si="2"/>
        <v>10</v>
      </c>
      <c r="Z40" s="29">
        <v>101</v>
      </c>
      <c r="AA40" s="30">
        <v>32</v>
      </c>
      <c r="AB40" s="80">
        <v>69</v>
      </c>
      <c r="AC40" s="30">
        <v>13</v>
      </c>
      <c r="AD40" s="28">
        <f t="shared" si="3"/>
        <v>23</v>
      </c>
      <c r="AE40" s="29">
        <v>108</v>
      </c>
      <c r="AF40" s="30">
        <v>29</v>
      </c>
      <c r="AG40" s="30">
        <v>79</v>
      </c>
      <c r="AH40" s="30">
        <v>1</v>
      </c>
      <c r="AI40" s="28">
        <f t="shared" si="4"/>
        <v>24</v>
      </c>
      <c r="AJ40" s="29">
        <v>111</v>
      </c>
      <c r="AK40" s="30">
        <v>29</v>
      </c>
      <c r="AL40" s="30">
        <v>82</v>
      </c>
      <c r="AM40" s="30">
        <v>1</v>
      </c>
      <c r="AN40" s="28">
        <f t="shared" si="5"/>
        <v>25</v>
      </c>
      <c r="AP40" s="128">
        <f t="shared" si="6"/>
        <v>28</v>
      </c>
    </row>
    <row r="41" spans="1:43" ht="18.75" customHeight="1">
      <c r="A41" s="127">
        <f t="shared" si="7"/>
        <v>36</v>
      </c>
      <c r="B41" s="129" t="s">
        <v>96</v>
      </c>
      <c r="C41" s="129" t="s">
        <v>97</v>
      </c>
      <c r="D41" s="130" t="s">
        <v>98</v>
      </c>
      <c r="E41" s="128"/>
      <c r="F41" s="98">
        <v>101</v>
      </c>
      <c r="G41" s="99">
        <v>13</v>
      </c>
      <c r="H41" s="99">
        <v>88</v>
      </c>
      <c r="I41" s="99">
        <v>1</v>
      </c>
      <c r="J41" s="100">
        <v>1</v>
      </c>
      <c r="K41" s="98">
        <v>87</v>
      </c>
      <c r="L41" s="99">
        <v>13</v>
      </c>
      <c r="M41" s="99">
        <v>74</v>
      </c>
      <c r="N41" s="99">
        <v>4</v>
      </c>
      <c r="O41" s="28">
        <f t="shared" si="0"/>
        <v>5</v>
      </c>
      <c r="P41" s="98"/>
      <c r="Q41" s="99"/>
      <c r="R41" s="99"/>
      <c r="S41" s="99"/>
      <c r="T41" s="28">
        <f t="shared" si="1"/>
        <v>5</v>
      </c>
      <c r="U41" s="29">
        <v>84</v>
      </c>
      <c r="V41" s="30">
        <v>13</v>
      </c>
      <c r="W41" s="30">
        <v>71</v>
      </c>
      <c r="X41" s="30">
        <v>10</v>
      </c>
      <c r="Y41" s="28">
        <f t="shared" si="2"/>
        <v>15</v>
      </c>
      <c r="Z41" s="29">
        <v>91</v>
      </c>
      <c r="AA41" s="30">
        <v>13</v>
      </c>
      <c r="AB41" s="30">
        <v>78</v>
      </c>
      <c r="AC41" s="30">
        <v>2</v>
      </c>
      <c r="AD41" s="28">
        <f t="shared" si="3"/>
        <v>17</v>
      </c>
      <c r="AE41" s="29">
        <v>85</v>
      </c>
      <c r="AF41" s="30">
        <v>13</v>
      </c>
      <c r="AG41" s="30">
        <v>72</v>
      </c>
      <c r="AH41" s="30">
        <v>12</v>
      </c>
      <c r="AI41" s="28">
        <f t="shared" si="4"/>
        <v>29</v>
      </c>
      <c r="AJ41" s="29">
        <v>87</v>
      </c>
      <c r="AK41" s="30">
        <v>13</v>
      </c>
      <c r="AL41" s="30">
        <v>74</v>
      </c>
      <c r="AM41" s="30">
        <v>8</v>
      </c>
      <c r="AN41" s="28">
        <f t="shared" si="5"/>
        <v>37</v>
      </c>
      <c r="AP41" s="128">
        <f t="shared" si="6"/>
        <v>14</v>
      </c>
    </row>
    <row r="42" spans="1:43" ht="18.75" customHeight="1">
      <c r="A42" s="127">
        <f t="shared" si="7"/>
        <v>37</v>
      </c>
      <c r="B42" s="129" t="s">
        <v>99</v>
      </c>
      <c r="C42" s="129" t="s">
        <v>100</v>
      </c>
      <c r="D42" s="130" t="s">
        <v>101</v>
      </c>
      <c r="E42" s="128"/>
      <c r="F42" s="98">
        <v>114</v>
      </c>
      <c r="G42" s="99">
        <v>21</v>
      </c>
      <c r="H42" s="99">
        <v>93</v>
      </c>
      <c r="I42" s="99">
        <v>1</v>
      </c>
      <c r="J42" s="100">
        <v>1</v>
      </c>
      <c r="K42" s="98">
        <v>100</v>
      </c>
      <c r="L42" s="99">
        <v>21</v>
      </c>
      <c r="M42" s="99">
        <v>79</v>
      </c>
      <c r="N42" s="99">
        <v>1</v>
      </c>
      <c r="O42" s="28">
        <f t="shared" si="0"/>
        <v>2</v>
      </c>
      <c r="P42" s="98"/>
      <c r="Q42" s="99"/>
      <c r="R42" s="99"/>
      <c r="S42" s="99"/>
      <c r="T42" s="28">
        <f t="shared" si="1"/>
        <v>2</v>
      </c>
      <c r="U42" s="29">
        <v>96</v>
      </c>
      <c r="V42" s="30">
        <v>21</v>
      </c>
      <c r="W42" s="30">
        <v>75</v>
      </c>
      <c r="X42" s="30">
        <v>1</v>
      </c>
      <c r="Y42" s="28">
        <f t="shared" si="2"/>
        <v>3</v>
      </c>
      <c r="Z42" s="29">
        <v>102</v>
      </c>
      <c r="AA42" s="30">
        <v>21</v>
      </c>
      <c r="AB42" s="30">
        <v>81</v>
      </c>
      <c r="AC42" s="30">
        <v>1</v>
      </c>
      <c r="AD42" s="28">
        <f t="shared" si="3"/>
        <v>4</v>
      </c>
      <c r="AE42" s="29">
        <v>94</v>
      </c>
      <c r="AF42" s="30">
        <v>21</v>
      </c>
      <c r="AG42" s="30">
        <v>73</v>
      </c>
      <c r="AH42" s="30">
        <v>8</v>
      </c>
      <c r="AI42" s="28">
        <f t="shared" si="4"/>
        <v>12</v>
      </c>
      <c r="AJ42" s="29"/>
      <c r="AK42" s="30"/>
      <c r="AL42" s="30"/>
      <c r="AM42" s="30"/>
      <c r="AN42" s="28">
        <f t="shared" si="5"/>
        <v>12</v>
      </c>
      <c r="AP42" s="128">
        <f t="shared" si="6"/>
        <v>23</v>
      </c>
    </row>
    <row r="43" spans="1:43" ht="18.75" customHeight="1">
      <c r="A43" s="127">
        <f t="shared" si="7"/>
        <v>38</v>
      </c>
      <c r="B43" s="129" t="s">
        <v>102</v>
      </c>
      <c r="C43" s="129" t="s">
        <v>103</v>
      </c>
      <c r="D43" s="130" t="s">
        <v>104</v>
      </c>
      <c r="E43" s="128"/>
      <c r="F43" s="98">
        <v>98</v>
      </c>
      <c r="G43" s="99">
        <v>16</v>
      </c>
      <c r="H43" s="99">
        <v>82</v>
      </c>
      <c r="I43" s="99">
        <v>1</v>
      </c>
      <c r="J43" s="100">
        <v>1</v>
      </c>
      <c r="K43" s="98">
        <v>88</v>
      </c>
      <c r="L43" s="99">
        <v>16</v>
      </c>
      <c r="M43" s="99">
        <v>72</v>
      </c>
      <c r="N43" s="99">
        <v>9</v>
      </c>
      <c r="O43" s="28">
        <f t="shared" si="0"/>
        <v>10</v>
      </c>
      <c r="P43" s="98">
        <v>99</v>
      </c>
      <c r="Q43" s="99">
        <v>16</v>
      </c>
      <c r="R43" s="99">
        <v>83</v>
      </c>
      <c r="S43" s="99">
        <v>1</v>
      </c>
      <c r="T43" s="28">
        <f t="shared" si="1"/>
        <v>11</v>
      </c>
      <c r="U43" s="29">
        <v>89</v>
      </c>
      <c r="V43" s="30">
        <v>16</v>
      </c>
      <c r="W43" s="30">
        <v>73</v>
      </c>
      <c r="X43" s="30">
        <v>5</v>
      </c>
      <c r="Y43" s="28">
        <f t="shared" si="2"/>
        <v>16</v>
      </c>
      <c r="Z43" s="29">
        <v>92</v>
      </c>
      <c r="AA43" s="30">
        <v>19</v>
      </c>
      <c r="AB43" s="30">
        <v>76</v>
      </c>
      <c r="AC43" s="30">
        <v>5</v>
      </c>
      <c r="AD43" s="28">
        <f t="shared" si="3"/>
        <v>21</v>
      </c>
      <c r="AE43" s="29">
        <v>95</v>
      </c>
      <c r="AF43" s="30">
        <v>16</v>
      </c>
      <c r="AG43" s="30">
        <v>79</v>
      </c>
      <c r="AH43" s="30">
        <v>1</v>
      </c>
      <c r="AI43" s="28">
        <f t="shared" si="4"/>
        <v>22</v>
      </c>
      <c r="AJ43" s="29">
        <v>90</v>
      </c>
      <c r="AK43" s="30">
        <v>16</v>
      </c>
      <c r="AL43" s="30">
        <v>74</v>
      </c>
      <c r="AM43" s="30">
        <v>7</v>
      </c>
      <c r="AN43" s="28">
        <f t="shared" si="5"/>
        <v>29</v>
      </c>
      <c r="AP43" s="128">
        <f t="shared" si="6"/>
        <v>17</v>
      </c>
    </row>
    <row r="44" spans="1:43" ht="18.75" customHeight="1">
      <c r="A44" s="127"/>
      <c r="B44" s="141"/>
      <c r="C44" s="142"/>
      <c r="D44" s="142"/>
      <c r="E44" s="128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3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P44" s="128" t="e">
        <f t="shared" si="6"/>
        <v>#DIV/0!</v>
      </c>
    </row>
    <row r="45" spans="1:43" ht="18.75" customHeight="1">
      <c r="A45" s="127"/>
      <c r="B45" s="126" t="s">
        <v>501</v>
      </c>
      <c r="C45" s="145"/>
      <c r="D45" s="145"/>
      <c r="E45" s="128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3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P45" s="128" t="e">
        <f t="shared" si="6"/>
        <v>#DIV/0!</v>
      </c>
    </row>
    <row r="46" spans="1:43" ht="19.5" customHeight="1">
      <c r="A46" s="127">
        <f>A43+1</f>
        <v>39</v>
      </c>
      <c r="B46" s="129" t="s">
        <v>105</v>
      </c>
      <c r="C46" s="129" t="s">
        <v>106</v>
      </c>
      <c r="D46" s="129" t="s">
        <v>107</v>
      </c>
      <c r="E46" s="128"/>
      <c r="F46" s="98"/>
      <c r="G46" s="99"/>
      <c r="H46" s="99"/>
      <c r="I46" s="99"/>
      <c r="J46" s="100"/>
      <c r="K46" s="98">
        <v>124</v>
      </c>
      <c r="L46" s="99" t="s">
        <v>502</v>
      </c>
      <c r="M46" s="99" t="s">
        <v>502</v>
      </c>
      <c r="N46" s="99"/>
      <c r="O46" s="100">
        <f>J46+N46</f>
        <v>0</v>
      </c>
      <c r="P46" s="98">
        <v>101</v>
      </c>
      <c r="Q46" s="99" t="s">
        <v>502</v>
      </c>
      <c r="R46" s="99" t="s">
        <v>502</v>
      </c>
      <c r="S46" s="99"/>
      <c r="T46" s="100">
        <f>O46+S46</f>
        <v>0</v>
      </c>
      <c r="U46" s="29">
        <v>110</v>
      </c>
      <c r="V46" s="30">
        <v>26</v>
      </c>
      <c r="W46" s="30">
        <v>84</v>
      </c>
      <c r="X46" s="30">
        <v>1</v>
      </c>
      <c r="Y46" s="100">
        <f>T46+X46</f>
        <v>1</v>
      </c>
      <c r="Z46" s="29"/>
      <c r="AA46" s="30"/>
      <c r="AB46" s="30"/>
      <c r="AC46" s="30"/>
      <c r="AD46" s="28">
        <f t="shared" ref="AD46:AD59" si="8">Y46+AC46</f>
        <v>1</v>
      </c>
      <c r="AE46" s="29">
        <v>106</v>
      </c>
      <c r="AF46" s="30">
        <v>26</v>
      </c>
      <c r="AG46" s="30">
        <v>80</v>
      </c>
      <c r="AH46" s="30">
        <v>1</v>
      </c>
      <c r="AI46" s="28">
        <f t="shared" ref="AI46:AI59" si="9">AD46+AH46</f>
        <v>2</v>
      </c>
      <c r="AJ46" s="29"/>
      <c r="AK46" s="30"/>
      <c r="AL46" s="30"/>
      <c r="AM46" s="30"/>
      <c r="AN46" s="28">
        <f t="shared" ref="AN46:AN59" si="10">AI46+AM46</f>
        <v>2</v>
      </c>
      <c r="AP46" s="128">
        <f t="shared" si="6"/>
        <v>31</v>
      </c>
    </row>
    <row r="47" spans="1:43" s="19" customFormat="1" ht="19.5" customHeight="1">
      <c r="A47" s="127">
        <f>A46+1</f>
        <v>40</v>
      </c>
      <c r="B47" s="129" t="s">
        <v>503</v>
      </c>
      <c r="C47" s="129" t="s">
        <v>504</v>
      </c>
      <c r="D47" s="129" t="s">
        <v>13</v>
      </c>
      <c r="E47" s="128"/>
      <c r="F47" s="29">
        <v>105</v>
      </c>
      <c r="G47" s="30" t="s">
        <v>502</v>
      </c>
      <c r="H47" s="30" t="s">
        <v>502</v>
      </c>
      <c r="I47" s="30"/>
      <c r="J47" s="97"/>
      <c r="K47" s="29"/>
      <c r="L47" s="30"/>
      <c r="M47" s="30"/>
      <c r="N47" s="30"/>
      <c r="O47" s="100">
        <f t="shared" ref="O47:O59" si="11">J47+N47</f>
        <v>0</v>
      </c>
      <c r="P47" s="29"/>
      <c r="Q47" s="30"/>
      <c r="R47" s="30"/>
      <c r="S47" s="30"/>
      <c r="T47" s="100">
        <f t="shared" ref="T47:T59" si="12">O47+S47</f>
        <v>0</v>
      </c>
      <c r="U47" s="29"/>
      <c r="V47" s="30"/>
      <c r="W47" s="30"/>
      <c r="X47" s="30"/>
      <c r="Y47" s="100">
        <f t="shared" ref="Y47:Y59" si="13">T47+X47</f>
        <v>0</v>
      </c>
      <c r="Z47" s="29"/>
      <c r="AA47" s="30"/>
      <c r="AB47" s="30"/>
      <c r="AC47" s="30"/>
      <c r="AD47" s="28">
        <f t="shared" si="8"/>
        <v>0</v>
      </c>
      <c r="AE47" s="29"/>
      <c r="AF47" s="30"/>
      <c r="AG47" s="30"/>
      <c r="AH47" s="30"/>
      <c r="AI47" s="28">
        <f t="shared" si="9"/>
        <v>0</v>
      </c>
      <c r="AJ47" s="29"/>
      <c r="AK47" s="30"/>
      <c r="AL47" s="30"/>
      <c r="AM47" s="30"/>
      <c r="AN47" s="28">
        <f t="shared" si="10"/>
        <v>0</v>
      </c>
      <c r="AP47" s="128">
        <f t="shared" si="6"/>
        <v>26</v>
      </c>
    </row>
    <row r="48" spans="1:43" s="19" customFormat="1" ht="19.5" customHeight="1">
      <c r="A48" s="127">
        <f t="shared" ref="A48:A59" si="14">A47+1</f>
        <v>41</v>
      </c>
      <c r="B48" s="130" t="s">
        <v>108</v>
      </c>
      <c r="C48" s="130" t="s">
        <v>109</v>
      </c>
      <c r="D48" s="130" t="s">
        <v>110</v>
      </c>
      <c r="E48" s="128"/>
      <c r="F48" s="29"/>
      <c r="G48" s="30"/>
      <c r="H48" s="30"/>
      <c r="I48" s="30"/>
      <c r="J48" s="97"/>
      <c r="K48" s="29">
        <v>106</v>
      </c>
      <c r="L48" s="30" t="s">
        <v>502</v>
      </c>
      <c r="M48" s="30" t="s">
        <v>502</v>
      </c>
      <c r="N48" s="30"/>
      <c r="O48" s="100">
        <f t="shared" si="11"/>
        <v>0</v>
      </c>
      <c r="P48" s="29">
        <v>107</v>
      </c>
      <c r="Q48" s="30" t="s">
        <v>502</v>
      </c>
      <c r="R48" s="30" t="s">
        <v>502</v>
      </c>
      <c r="S48" s="30"/>
      <c r="T48" s="100">
        <f t="shared" si="12"/>
        <v>0</v>
      </c>
      <c r="U48" s="29">
        <v>104</v>
      </c>
      <c r="V48" s="30">
        <v>22</v>
      </c>
      <c r="W48" s="30">
        <v>82</v>
      </c>
      <c r="X48" s="30">
        <v>1</v>
      </c>
      <c r="Y48" s="100">
        <f t="shared" si="13"/>
        <v>1</v>
      </c>
      <c r="Z48" s="29"/>
      <c r="AA48" s="30"/>
      <c r="AB48" s="30"/>
      <c r="AC48" s="30"/>
      <c r="AD48" s="28">
        <f t="shared" si="8"/>
        <v>1</v>
      </c>
      <c r="AE48" s="29">
        <v>120</v>
      </c>
      <c r="AF48" s="30">
        <v>22</v>
      </c>
      <c r="AG48" s="30">
        <v>98</v>
      </c>
      <c r="AH48" s="30">
        <v>1</v>
      </c>
      <c r="AI48" s="28">
        <f t="shared" si="9"/>
        <v>2</v>
      </c>
      <c r="AJ48" s="29">
        <v>95</v>
      </c>
      <c r="AK48" s="30">
        <v>22</v>
      </c>
      <c r="AL48" s="30">
        <v>73</v>
      </c>
      <c r="AM48" s="30">
        <v>10</v>
      </c>
      <c r="AN48" s="28">
        <f t="shared" si="10"/>
        <v>12</v>
      </c>
      <c r="AP48" s="128">
        <f t="shared" si="6"/>
        <v>28</v>
      </c>
    </row>
    <row r="49" spans="1:42" s="19" customFormat="1" ht="19.5" customHeight="1">
      <c r="A49" s="127">
        <f t="shared" si="14"/>
        <v>42</v>
      </c>
      <c r="B49" s="129" t="s">
        <v>111</v>
      </c>
      <c r="C49" s="129" t="s">
        <v>112</v>
      </c>
      <c r="D49" s="129" t="s">
        <v>113</v>
      </c>
      <c r="E49" s="128"/>
      <c r="F49" s="29">
        <v>102</v>
      </c>
      <c r="G49" s="30" t="s">
        <v>502</v>
      </c>
      <c r="H49" s="30" t="s">
        <v>502</v>
      </c>
      <c r="I49" s="30"/>
      <c r="J49" s="97"/>
      <c r="K49" s="29">
        <v>105</v>
      </c>
      <c r="L49" s="30" t="s">
        <v>502</v>
      </c>
      <c r="M49" s="30" t="s">
        <v>502</v>
      </c>
      <c r="N49" s="30"/>
      <c r="O49" s="100">
        <f t="shared" si="11"/>
        <v>0</v>
      </c>
      <c r="P49" s="29">
        <v>98</v>
      </c>
      <c r="Q49" s="30">
        <v>20</v>
      </c>
      <c r="R49" s="30">
        <v>78</v>
      </c>
      <c r="S49" s="30">
        <v>5</v>
      </c>
      <c r="T49" s="100">
        <f t="shared" si="12"/>
        <v>5</v>
      </c>
      <c r="U49" s="29">
        <v>105</v>
      </c>
      <c r="V49" s="30">
        <v>20</v>
      </c>
      <c r="W49" s="30">
        <v>85</v>
      </c>
      <c r="X49" s="30">
        <v>1</v>
      </c>
      <c r="Y49" s="100">
        <f t="shared" si="13"/>
        <v>6</v>
      </c>
      <c r="Z49" s="29">
        <v>106</v>
      </c>
      <c r="AA49" s="30">
        <v>20</v>
      </c>
      <c r="AB49" s="30">
        <v>86</v>
      </c>
      <c r="AC49" s="30">
        <v>1</v>
      </c>
      <c r="AD49" s="28">
        <f t="shared" si="8"/>
        <v>7</v>
      </c>
      <c r="AE49" s="29">
        <v>95</v>
      </c>
      <c r="AF49" s="30">
        <v>20</v>
      </c>
      <c r="AG49" s="30">
        <v>75</v>
      </c>
      <c r="AH49" s="30">
        <v>6</v>
      </c>
      <c r="AI49" s="28">
        <f t="shared" si="9"/>
        <v>13</v>
      </c>
      <c r="AJ49" s="29">
        <v>102</v>
      </c>
      <c r="AK49" s="30">
        <v>20</v>
      </c>
      <c r="AL49" s="30">
        <v>82</v>
      </c>
      <c r="AM49" s="30">
        <v>1</v>
      </c>
      <c r="AN49" s="28">
        <f t="shared" si="10"/>
        <v>14</v>
      </c>
      <c r="AP49" s="128">
        <f t="shared" si="6"/>
        <v>24</v>
      </c>
    </row>
    <row r="50" spans="1:42" s="19" customFormat="1" ht="19.5" customHeight="1">
      <c r="A50" s="127">
        <f t="shared" si="14"/>
        <v>43</v>
      </c>
      <c r="B50" s="129" t="s">
        <v>139</v>
      </c>
      <c r="C50" s="129" t="s">
        <v>505</v>
      </c>
      <c r="D50" s="129" t="s">
        <v>506</v>
      </c>
      <c r="E50" s="128"/>
      <c r="F50" s="29">
        <v>115</v>
      </c>
      <c r="G50" s="30">
        <v>29</v>
      </c>
      <c r="H50" s="30">
        <v>86</v>
      </c>
      <c r="I50" s="30">
        <v>1</v>
      </c>
      <c r="J50" s="97">
        <v>1</v>
      </c>
      <c r="K50" s="29"/>
      <c r="L50" s="30"/>
      <c r="M50" s="30"/>
      <c r="N50" s="30"/>
      <c r="O50" s="100">
        <f t="shared" si="11"/>
        <v>1</v>
      </c>
      <c r="P50" s="29">
        <v>116</v>
      </c>
      <c r="Q50" s="30">
        <v>29</v>
      </c>
      <c r="R50" s="30">
        <v>87</v>
      </c>
      <c r="S50" s="30">
        <v>1</v>
      </c>
      <c r="T50" s="100">
        <f t="shared" si="12"/>
        <v>2</v>
      </c>
      <c r="U50" s="29">
        <v>114</v>
      </c>
      <c r="V50" s="30">
        <v>29</v>
      </c>
      <c r="W50" s="30">
        <v>85</v>
      </c>
      <c r="X50" s="30">
        <v>1</v>
      </c>
      <c r="Y50" s="100">
        <f t="shared" si="13"/>
        <v>3</v>
      </c>
      <c r="Z50" s="29"/>
      <c r="AA50" s="30"/>
      <c r="AB50" s="30"/>
      <c r="AC50" s="30"/>
      <c r="AD50" s="28">
        <f t="shared" si="8"/>
        <v>3</v>
      </c>
      <c r="AE50" s="29"/>
      <c r="AF50" s="30"/>
      <c r="AG50" s="30"/>
      <c r="AH50" s="30"/>
      <c r="AI50" s="28">
        <f t="shared" si="9"/>
        <v>3</v>
      </c>
      <c r="AJ50" s="29"/>
      <c r="AK50" s="30"/>
      <c r="AL50" s="30"/>
      <c r="AM50" s="30"/>
      <c r="AN50" s="28">
        <f t="shared" si="10"/>
        <v>3</v>
      </c>
      <c r="AP50" s="128">
        <f t="shared" si="6"/>
        <v>34</v>
      </c>
    </row>
    <row r="51" spans="1:42" s="19" customFormat="1" ht="19.5" customHeight="1">
      <c r="A51" s="127">
        <f t="shared" si="14"/>
        <v>44</v>
      </c>
      <c r="B51" s="129" t="s">
        <v>114</v>
      </c>
      <c r="C51" s="129" t="s">
        <v>115</v>
      </c>
      <c r="D51" s="129" t="s">
        <v>43</v>
      </c>
      <c r="E51" s="128"/>
      <c r="F51" s="29">
        <v>92</v>
      </c>
      <c r="G51" s="30" t="s">
        <v>502</v>
      </c>
      <c r="H51" s="30" t="s">
        <v>502</v>
      </c>
      <c r="I51" s="30"/>
      <c r="J51" s="97"/>
      <c r="K51" s="29">
        <v>101</v>
      </c>
      <c r="L51" s="30" t="s">
        <v>502</v>
      </c>
      <c r="M51" s="30" t="s">
        <v>502</v>
      </c>
      <c r="N51" s="30"/>
      <c r="O51" s="100">
        <f t="shared" si="11"/>
        <v>0</v>
      </c>
      <c r="P51" s="29"/>
      <c r="Q51" s="30"/>
      <c r="R51" s="30"/>
      <c r="S51" s="30"/>
      <c r="T51" s="100">
        <f t="shared" si="12"/>
        <v>0</v>
      </c>
      <c r="U51" s="29"/>
      <c r="V51" s="30"/>
      <c r="W51" s="30"/>
      <c r="X51" s="30"/>
      <c r="Y51" s="100">
        <f t="shared" si="13"/>
        <v>0</v>
      </c>
      <c r="Z51" s="29"/>
      <c r="AA51" s="30"/>
      <c r="AB51" s="30"/>
      <c r="AC51" s="30"/>
      <c r="AD51" s="28">
        <f t="shared" si="8"/>
        <v>0</v>
      </c>
      <c r="AE51" s="29">
        <v>94</v>
      </c>
      <c r="AF51" s="30">
        <v>16</v>
      </c>
      <c r="AG51" s="30">
        <v>78</v>
      </c>
      <c r="AH51" s="30">
        <v>2</v>
      </c>
      <c r="AI51" s="28">
        <f t="shared" si="9"/>
        <v>2</v>
      </c>
      <c r="AJ51" s="29"/>
      <c r="AK51" s="30"/>
      <c r="AL51" s="30"/>
      <c r="AM51" s="30"/>
      <c r="AN51" s="28">
        <f t="shared" si="10"/>
        <v>2</v>
      </c>
      <c r="AP51" s="128">
        <f t="shared" si="6"/>
        <v>19</v>
      </c>
    </row>
    <row r="52" spans="1:42" s="19" customFormat="1" ht="19.5" customHeight="1">
      <c r="A52" s="127">
        <f t="shared" si="14"/>
        <v>45</v>
      </c>
      <c r="B52" s="129" t="s">
        <v>116</v>
      </c>
      <c r="C52" s="129" t="s">
        <v>117</v>
      </c>
      <c r="D52" s="129" t="s">
        <v>18</v>
      </c>
      <c r="E52" s="128"/>
      <c r="F52" s="29"/>
      <c r="G52" s="30"/>
      <c r="H52" s="30"/>
      <c r="I52" s="30"/>
      <c r="J52" s="97"/>
      <c r="K52" s="29">
        <v>119</v>
      </c>
      <c r="L52" s="30" t="s">
        <v>502</v>
      </c>
      <c r="M52" s="30" t="s">
        <v>502</v>
      </c>
      <c r="N52" s="30"/>
      <c r="O52" s="100">
        <f t="shared" si="11"/>
        <v>0</v>
      </c>
      <c r="P52" s="29">
        <v>127</v>
      </c>
      <c r="Q52" s="30" t="s">
        <v>502</v>
      </c>
      <c r="R52" s="30" t="s">
        <v>502</v>
      </c>
      <c r="S52" s="30"/>
      <c r="T52" s="100">
        <f t="shared" si="12"/>
        <v>0</v>
      </c>
      <c r="U52" s="29"/>
      <c r="V52" s="30"/>
      <c r="W52" s="30"/>
      <c r="X52" s="30"/>
      <c r="Y52" s="100">
        <f t="shared" si="13"/>
        <v>0</v>
      </c>
      <c r="Z52" s="29"/>
      <c r="AA52" s="30"/>
      <c r="AB52" s="30"/>
      <c r="AC52" s="30"/>
      <c r="AD52" s="28">
        <f t="shared" si="8"/>
        <v>0</v>
      </c>
      <c r="AE52" s="29"/>
      <c r="AF52" s="30"/>
      <c r="AG52" s="30"/>
      <c r="AH52" s="30"/>
      <c r="AI52" s="28">
        <f t="shared" si="9"/>
        <v>0</v>
      </c>
      <c r="AJ52" s="29"/>
      <c r="AK52" s="30"/>
      <c r="AL52" s="30"/>
      <c r="AM52" s="30"/>
      <c r="AN52" s="28">
        <f t="shared" si="10"/>
        <v>0</v>
      </c>
      <c r="AO52" s="19">
        <f>ROUND(((K52+P52)/2-72)*0.65,0)</f>
        <v>33</v>
      </c>
      <c r="AP52" s="128">
        <f t="shared" si="6"/>
        <v>41</v>
      </c>
    </row>
    <row r="53" spans="1:42" s="19" customFormat="1" ht="19.5" customHeight="1">
      <c r="A53" s="127">
        <f t="shared" si="14"/>
        <v>46</v>
      </c>
      <c r="B53" s="146" t="s">
        <v>507</v>
      </c>
      <c r="C53" s="129" t="s">
        <v>508</v>
      </c>
      <c r="D53" s="129" t="s">
        <v>509</v>
      </c>
      <c r="E53" s="147" t="s">
        <v>510</v>
      </c>
      <c r="F53" s="29">
        <v>108</v>
      </c>
      <c r="G53" s="30" t="s">
        <v>502</v>
      </c>
      <c r="H53" s="30" t="s">
        <v>502</v>
      </c>
      <c r="I53" s="30"/>
      <c r="J53" s="97"/>
      <c r="K53" s="29">
        <v>104</v>
      </c>
      <c r="L53" s="30" t="s">
        <v>502</v>
      </c>
      <c r="M53" s="30" t="s">
        <v>502</v>
      </c>
      <c r="N53" s="30"/>
      <c r="O53" s="100">
        <f t="shared" si="11"/>
        <v>0</v>
      </c>
      <c r="P53" s="29">
        <v>102</v>
      </c>
      <c r="Q53" s="30">
        <v>22</v>
      </c>
      <c r="R53" s="30">
        <v>80</v>
      </c>
      <c r="S53" s="30">
        <v>4</v>
      </c>
      <c r="T53" s="100">
        <f t="shared" si="12"/>
        <v>4</v>
      </c>
      <c r="U53" s="29"/>
      <c r="V53" s="30"/>
      <c r="W53" s="30"/>
      <c r="X53" s="30"/>
      <c r="Y53" s="100">
        <f t="shared" si="13"/>
        <v>4</v>
      </c>
      <c r="Z53" s="29"/>
      <c r="AA53" s="30"/>
      <c r="AB53" s="30"/>
      <c r="AC53" s="30"/>
      <c r="AD53" s="28">
        <f t="shared" si="8"/>
        <v>4</v>
      </c>
      <c r="AE53" s="29"/>
      <c r="AF53" s="30"/>
      <c r="AG53" s="30"/>
      <c r="AH53" s="30"/>
      <c r="AI53" s="28">
        <f t="shared" si="9"/>
        <v>4</v>
      </c>
      <c r="AJ53" s="29"/>
      <c r="AK53" s="30"/>
      <c r="AL53" s="30"/>
      <c r="AM53" s="30"/>
      <c r="AN53" s="28">
        <f t="shared" si="10"/>
        <v>4</v>
      </c>
      <c r="AP53" s="128">
        <f t="shared" si="6"/>
        <v>26</v>
      </c>
    </row>
    <row r="54" spans="1:42" s="19" customFormat="1" ht="19.5" customHeight="1">
      <c r="A54" s="127">
        <f t="shared" si="14"/>
        <v>47</v>
      </c>
      <c r="B54" s="134" t="s">
        <v>511</v>
      </c>
      <c r="C54" s="134" t="s">
        <v>512</v>
      </c>
      <c r="D54" s="134" t="s">
        <v>513</v>
      </c>
      <c r="E54" s="128" t="s">
        <v>514</v>
      </c>
      <c r="F54" s="29">
        <v>107</v>
      </c>
      <c r="G54" s="30" t="s">
        <v>502</v>
      </c>
      <c r="H54" s="30" t="s">
        <v>502</v>
      </c>
      <c r="I54" s="30"/>
      <c r="J54" s="97"/>
      <c r="K54" s="29">
        <v>99</v>
      </c>
      <c r="L54" s="30" t="s">
        <v>502</v>
      </c>
      <c r="M54" s="30" t="s">
        <v>502</v>
      </c>
      <c r="N54" s="30"/>
      <c r="O54" s="100">
        <f t="shared" si="11"/>
        <v>0</v>
      </c>
      <c r="P54" s="29">
        <v>96</v>
      </c>
      <c r="Q54" s="30">
        <v>20</v>
      </c>
      <c r="R54" s="30">
        <v>76</v>
      </c>
      <c r="S54" s="30">
        <v>8</v>
      </c>
      <c r="T54" s="100">
        <f t="shared" si="12"/>
        <v>8</v>
      </c>
      <c r="U54" s="29">
        <v>107</v>
      </c>
      <c r="V54" s="30">
        <v>20</v>
      </c>
      <c r="W54" s="30">
        <v>87</v>
      </c>
      <c r="X54" s="30">
        <v>1</v>
      </c>
      <c r="Y54" s="100">
        <f t="shared" si="13"/>
        <v>9</v>
      </c>
      <c r="Z54" s="29">
        <v>105</v>
      </c>
      <c r="AA54" s="30">
        <v>20</v>
      </c>
      <c r="AB54" s="30">
        <v>85</v>
      </c>
      <c r="AC54" s="30">
        <v>1</v>
      </c>
      <c r="AD54" s="28">
        <f t="shared" si="8"/>
        <v>10</v>
      </c>
      <c r="AE54" s="29"/>
      <c r="AF54" s="30"/>
      <c r="AG54" s="30"/>
      <c r="AH54" s="30"/>
      <c r="AI54" s="28">
        <f t="shared" si="9"/>
        <v>10</v>
      </c>
      <c r="AJ54" s="29"/>
      <c r="AK54" s="30"/>
      <c r="AL54" s="30"/>
      <c r="AM54" s="30"/>
      <c r="AN54" s="28">
        <f t="shared" si="10"/>
        <v>10</v>
      </c>
      <c r="AP54" s="128">
        <f t="shared" si="6"/>
        <v>25</v>
      </c>
    </row>
    <row r="55" spans="1:42" ht="19.5" customHeight="1">
      <c r="A55" s="127">
        <f t="shared" si="14"/>
        <v>48</v>
      </c>
      <c r="B55" s="148" t="s">
        <v>118</v>
      </c>
      <c r="C55" s="148" t="s">
        <v>115</v>
      </c>
      <c r="D55" s="148" t="s">
        <v>119</v>
      </c>
      <c r="E55" s="147" t="s">
        <v>510</v>
      </c>
      <c r="F55" s="98"/>
      <c r="G55" s="99"/>
      <c r="H55" s="99"/>
      <c r="I55" s="99"/>
      <c r="J55" s="100"/>
      <c r="K55" s="98"/>
      <c r="L55" s="99"/>
      <c r="M55" s="99"/>
      <c r="N55" s="99"/>
      <c r="O55" s="100">
        <f t="shared" si="11"/>
        <v>0</v>
      </c>
      <c r="P55" s="98"/>
      <c r="Q55" s="99"/>
      <c r="R55" s="99"/>
      <c r="S55" s="99"/>
      <c r="T55" s="100">
        <f t="shared" si="12"/>
        <v>0</v>
      </c>
      <c r="U55" s="29">
        <v>80</v>
      </c>
      <c r="V55" s="30" t="s">
        <v>502</v>
      </c>
      <c r="W55" s="30" t="s">
        <v>502</v>
      </c>
      <c r="X55" s="30"/>
      <c r="Y55" s="100">
        <f t="shared" si="13"/>
        <v>0</v>
      </c>
      <c r="Z55" s="29"/>
      <c r="AA55" s="30"/>
      <c r="AB55" s="30"/>
      <c r="AC55" s="30"/>
      <c r="AD55" s="28">
        <f t="shared" si="8"/>
        <v>0</v>
      </c>
      <c r="AE55" s="29"/>
      <c r="AF55" s="30"/>
      <c r="AG55" s="30"/>
      <c r="AH55" s="30"/>
      <c r="AI55" s="28">
        <f t="shared" si="9"/>
        <v>0</v>
      </c>
      <c r="AJ55" s="29"/>
      <c r="AK55" s="30"/>
      <c r="AL55" s="30"/>
      <c r="AM55" s="30"/>
      <c r="AN55" s="28">
        <f t="shared" si="10"/>
        <v>0</v>
      </c>
      <c r="AP55" s="128">
        <f t="shared" si="6"/>
        <v>6</v>
      </c>
    </row>
    <row r="56" spans="1:42" ht="19.5" customHeight="1">
      <c r="A56" s="127">
        <f t="shared" si="14"/>
        <v>49</v>
      </c>
      <c r="B56" s="148" t="s">
        <v>121</v>
      </c>
      <c r="C56" s="148" t="s">
        <v>122</v>
      </c>
      <c r="D56" s="148" t="s">
        <v>123</v>
      </c>
      <c r="E56" s="139"/>
      <c r="F56" s="98"/>
      <c r="G56" s="99"/>
      <c r="H56" s="99"/>
      <c r="I56" s="99"/>
      <c r="J56" s="100"/>
      <c r="K56" s="98"/>
      <c r="L56" s="99"/>
      <c r="M56" s="99"/>
      <c r="N56" s="99"/>
      <c r="O56" s="100">
        <f t="shared" si="11"/>
        <v>0</v>
      </c>
      <c r="P56" s="98"/>
      <c r="Q56" s="99"/>
      <c r="R56" s="99"/>
      <c r="S56" s="99"/>
      <c r="T56" s="100">
        <f t="shared" si="12"/>
        <v>0</v>
      </c>
      <c r="U56" s="29">
        <v>98</v>
      </c>
      <c r="V56" s="30" t="s">
        <v>502</v>
      </c>
      <c r="W56" s="30" t="s">
        <v>502</v>
      </c>
      <c r="X56" s="30"/>
      <c r="Y56" s="100">
        <f t="shared" si="13"/>
        <v>0</v>
      </c>
      <c r="Z56" s="29">
        <v>96</v>
      </c>
      <c r="AA56" s="30" t="s">
        <v>502</v>
      </c>
      <c r="AB56" s="30" t="s">
        <v>502</v>
      </c>
      <c r="AC56" s="30"/>
      <c r="AD56" s="28">
        <f t="shared" si="8"/>
        <v>0</v>
      </c>
      <c r="AE56" s="29">
        <v>87</v>
      </c>
      <c r="AF56" s="30">
        <v>16</v>
      </c>
      <c r="AG56" s="69">
        <v>71</v>
      </c>
      <c r="AH56" s="30">
        <v>14</v>
      </c>
      <c r="AI56" s="28">
        <f t="shared" si="9"/>
        <v>14</v>
      </c>
      <c r="AJ56" s="29">
        <v>94</v>
      </c>
      <c r="AK56" s="30">
        <v>14</v>
      </c>
      <c r="AL56" s="30">
        <v>80</v>
      </c>
      <c r="AM56" s="30">
        <v>1</v>
      </c>
      <c r="AN56" s="28">
        <f t="shared" si="10"/>
        <v>15</v>
      </c>
      <c r="AP56" s="128">
        <f t="shared" si="6"/>
        <v>17</v>
      </c>
    </row>
    <row r="57" spans="1:42" ht="19.5" customHeight="1">
      <c r="A57" s="127">
        <f t="shared" si="14"/>
        <v>50</v>
      </c>
      <c r="B57" s="149" t="s">
        <v>124</v>
      </c>
      <c r="C57" s="149" t="s">
        <v>125</v>
      </c>
      <c r="D57" s="149" t="s">
        <v>6</v>
      </c>
      <c r="E57" s="139"/>
      <c r="F57" s="98"/>
      <c r="G57" s="99"/>
      <c r="H57" s="99"/>
      <c r="I57" s="99"/>
      <c r="J57" s="100"/>
      <c r="K57" s="98"/>
      <c r="L57" s="99"/>
      <c r="M57" s="99"/>
      <c r="N57" s="99"/>
      <c r="O57" s="100">
        <f t="shared" si="11"/>
        <v>0</v>
      </c>
      <c r="P57" s="98"/>
      <c r="Q57" s="99"/>
      <c r="R57" s="99"/>
      <c r="S57" s="99"/>
      <c r="T57" s="100">
        <f t="shared" si="12"/>
        <v>0</v>
      </c>
      <c r="U57" s="29">
        <v>103</v>
      </c>
      <c r="V57" s="30" t="s">
        <v>502</v>
      </c>
      <c r="W57" s="30" t="s">
        <v>502</v>
      </c>
      <c r="X57" s="30"/>
      <c r="Y57" s="100">
        <f t="shared" si="13"/>
        <v>0</v>
      </c>
      <c r="Z57" s="29">
        <v>111</v>
      </c>
      <c r="AA57" s="30" t="s">
        <v>502</v>
      </c>
      <c r="AB57" s="30" t="s">
        <v>502</v>
      </c>
      <c r="AC57" s="30"/>
      <c r="AD57" s="28">
        <f t="shared" si="8"/>
        <v>0</v>
      </c>
      <c r="AE57" s="29">
        <v>102</v>
      </c>
      <c r="AF57" s="30">
        <v>23</v>
      </c>
      <c r="AG57" s="30">
        <v>79</v>
      </c>
      <c r="AH57" s="30">
        <v>1</v>
      </c>
      <c r="AI57" s="28">
        <f t="shared" si="9"/>
        <v>1</v>
      </c>
      <c r="AJ57" s="29">
        <v>99</v>
      </c>
      <c r="AK57" s="30">
        <v>23</v>
      </c>
      <c r="AL57" s="30">
        <v>76</v>
      </c>
      <c r="AM57" s="30">
        <v>2</v>
      </c>
      <c r="AN57" s="28">
        <f t="shared" si="10"/>
        <v>3</v>
      </c>
      <c r="AP57" s="128">
        <f t="shared" si="6"/>
        <v>25</v>
      </c>
    </row>
    <row r="58" spans="1:42" ht="19.5" customHeight="1">
      <c r="A58" s="127">
        <f t="shared" si="14"/>
        <v>51</v>
      </c>
      <c r="B58" s="148" t="s">
        <v>515</v>
      </c>
      <c r="C58" s="148" t="s">
        <v>516</v>
      </c>
      <c r="D58" s="148" t="s">
        <v>517</v>
      </c>
      <c r="E58" s="139"/>
      <c r="F58" s="98"/>
      <c r="G58" s="99"/>
      <c r="H58" s="99"/>
      <c r="I58" s="99"/>
      <c r="J58" s="100"/>
      <c r="K58" s="98"/>
      <c r="L58" s="99"/>
      <c r="M58" s="99"/>
      <c r="N58" s="99"/>
      <c r="O58" s="100">
        <f t="shared" si="11"/>
        <v>0</v>
      </c>
      <c r="P58" s="98"/>
      <c r="Q58" s="99"/>
      <c r="R58" s="99"/>
      <c r="S58" s="99"/>
      <c r="T58" s="100">
        <f t="shared" si="12"/>
        <v>0</v>
      </c>
      <c r="U58" s="29"/>
      <c r="V58" s="30"/>
      <c r="W58" s="30"/>
      <c r="X58" s="30"/>
      <c r="Y58" s="100">
        <f t="shared" si="13"/>
        <v>0</v>
      </c>
      <c r="Z58" s="29"/>
      <c r="AA58" s="30"/>
      <c r="AB58" s="30"/>
      <c r="AC58" s="30"/>
      <c r="AD58" s="28">
        <f t="shared" si="8"/>
        <v>0</v>
      </c>
      <c r="AE58" s="29">
        <v>106</v>
      </c>
      <c r="AF58" s="30" t="s">
        <v>502</v>
      </c>
      <c r="AG58" s="30" t="s">
        <v>502</v>
      </c>
      <c r="AH58" s="30"/>
      <c r="AI58" s="28">
        <f t="shared" si="9"/>
        <v>0</v>
      </c>
      <c r="AJ58" s="29"/>
      <c r="AK58" s="30"/>
      <c r="AL58" s="30"/>
      <c r="AM58" s="30"/>
      <c r="AN58" s="28">
        <f t="shared" si="10"/>
        <v>0</v>
      </c>
      <c r="AP58" s="128">
        <f t="shared" si="6"/>
        <v>27</v>
      </c>
    </row>
    <row r="59" spans="1:42" ht="19.5" customHeight="1">
      <c r="A59" s="127">
        <f t="shared" si="14"/>
        <v>52</v>
      </c>
      <c r="B59" s="148" t="s">
        <v>518</v>
      </c>
      <c r="C59" s="148" t="s">
        <v>519</v>
      </c>
      <c r="D59" s="148" t="s">
        <v>520</v>
      </c>
      <c r="E59" s="139"/>
      <c r="F59" s="98"/>
      <c r="G59" s="99"/>
      <c r="H59" s="99"/>
      <c r="I59" s="99"/>
      <c r="J59" s="100"/>
      <c r="K59" s="98"/>
      <c r="L59" s="99"/>
      <c r="M59" s="99"/>
      <c r="N59" s="99"/>
      <c r="O59" s="100">
        <f t="shared" si="11"/>
        <v>0</v>
      </c>
      <c r="P59" s="98"/>
      <c r="Q59" s="99"/>
      <c r="R59" s="99"/>
      <c r="S59" s="99"/>
      <c r="T59" s="100">
        <f t="shared" si="12"/>
        <v>0</v>
      </c>
      <c r="U59" s="29"/>
      <c r="V59" s="30"/>
      <c r="W59" s="30"/>
      <c r="X59" s="30"/>
      <c r="Y59" s="100">
        <f t="shared" si="13"/>
        <v>0</v>
      </c>
      <c r="Z59" s="29"/>
      <c r="AA59" s="30"/>
      <c r="AB59" s="30"/>
      <c r="AC59" s="30"/>
      <c r="AD59" s="28">
        <f t="shared" si="8"/>
        <v>0</v>
      </c>
      <c r="AE59" s="29">
        <v>116</v>
      </c>
      <c r="AF59" s="30" t="s">
        <v>502</v>
      </c>
      <c r="AG59" s="30" t="s">
        <v>502</v>
      </c>
      <c r="AH59" s="30"/>
      <c r="AI59" s="28">
        <f t="shared" si="9"/>
        <v>0</v>
      </c>
      <c r="AJ59" s="29"/>
      <c r="AK59" s="30"/>
      <c r="AL59" s="30"/>
      <c r="AM59" s="30"/>
      <c r="AN59" s="28">
        <f t="shared" si="10"/>
        <v>0</v>
      </c>
      <c r="AP59" s="128">
        <f t="shared" si="6"/>
        <v>35</v>
      </c>
    </row>
    <row r="60" spans="1:42" ht="19.5" customHeight="1">
      <c r="A60" s="127">
        <v>53</v>
      </c>
      <c r="B60" s="148" t="s">
        <v>521</v>
      </c>
      <c r="C60" s="148" t="s">
        <v>522</v>
      </c>
      <c r="D60" s="148" t="s">
        <v>523</v>
      </c>
      <c r="E60" s="139"/>
      <c r="F60" s="98"/>
      <c r="G60" s="99"/>
      <c r="H60" s="99"/>
      <c r="I60" s="99"/>
      <c r="J60" s="100"/>
      <c r="K60" s="150"/>
      <c r="L60" s="99"/>
      <c r="M60" s="99"/>
      <c r="N60" s="99"/>
      <c r="O60" s="151"/>
      <c r="P60" s="98"/>
      <c r="Q60" s="99"/>
      <c r="R60" s="99"/>
      <c r="S60" s="99"/>
      <c r="T60" s="100"/>
      <c r="U60" s="152"/>
      <c r="V60" s="30"/>
      <c r="W60" s="30"/>
      <c r="X60" s="30"/>
      <c r="Y60" s="151"/>
      <c r="Z60" s="29"/>
      <c r="AA60" s="30"/>
      <c r="AB60" s="30"/>
      <c r="AC60" s="30"/>
      <c r="AD60" s="28"/>
      <c r="AE60" s="152"/>
      <c r="AF60" s="30"/>
      <c r="AG60" s="30"/>
      <c r="AH60" s="30"/>
      <c r="AI60" s="153"/>
      <c r="AJ60" s="29">
        <v>96</v>
      </c>
      <c r="AK60" s="30" t="s">
        <v>502</v>
      </c>
      <c r="AL60" s="30" t="s">
        <v>502</v>
      </c>
      <c r="AM60" s="30"/>
      <c r="AN60" s="28">
        <v>0</v>
      </c>
      <c r="AP60" s="128">
        <f t="shared" si="6"/>
        <v>19</v>
      </c>
    </row>
    <row r="61" spans="1:42" s="19" customFormat="1" ht="18.75" customHeight="1">
      <c r="A61" s="127"/>
      <c r="B61" s="141"/>
      <c r="C61" s="141"/>
      <c r="D61" s="141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P61" s="128" t="e">
        <f t="shared" si="6"/>
        <v>#DIV/0!</v>
      </c>
    </row>
    <row r="62" spans="1:42" s="19" customFormat="1" ht="18.75" customHeight="1">
      <c r="A62" s="127"/>
      <c r="B62" s="154" t="s">
        <v>524</v>
      </c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P62" s="128" t="e">
        <f t="shared" si="6"/>
        <v>#DIV/0!</v>
      </c>
    </row>
    <row r="63" spans="1:42" s="19" customFormat="1" ht="18.75" customHeight="1">
      <c r="A63" s="127"/>
      <c r="B63" s="129" t="s">
        <v>133</v>
      </c>
      <c r="C63" s="129" t="s">
        <v>134</v>
      </c>
      <c r="D63" s="129" t="s">
        <v>135</v>
      </c>
      <c r="F63" s="29"/>
      <c r="G63" s="30"/>
      <c r="H63" s="30"/>
      <c r="I63" s="30"/>
      <c r="J63" s="97"/>
      <c r="K63" s="29">
        <v>72</v>
      </c>
      <c r="L63" s="30" t="s">
        <v>502</v>
      </c>
      <c r="M63" s="30" t="s">
        <v>502</v>
      </c>
      <c r="N63" s="30" t="s">
        <v>502</v>
      </c>
      <c r="O63" s="97" t="s">
        <v>502</v>
      </c>
      <c r="P63" s="29"/>
      <c r="Q63" s="30"/>
      <c r="R63" s="30"/>
      <c r="S63" s="30"/>
      <c r="T63" s="97"/>
      <c r="U63" s="29"/>
      <c r="V63" s="30"/>
      <c r="W63" s="30"/>
      <c r="X63" s="30"/>
      <c r="Y63" s="97"/>
      <c r="Z63" s="29"/>
      <c r="AA63" s="30"/>
      <c r="AB63" s="30"/>
      <c r="AC63" s="30"/>
      <c r="AD63" s="97"/>
      <c r="AE63" s="29"/>
      <c r="AF63" s="30"/>
      <c r="AG63" s="30"/>
      <c r="AH63" s="30"/>
      <c r="AI63" s="97"/>
      <c r="AJ63" s="29"/>
      <c r="AK63" s="30"/>
      <c r="AL63" s="30"/>
      <c r="AM63" s="30"/>
      <c r="AN63" s="97"/>
      <c r="AP63" s="128">
        <f t="shared" si="6"/>
        <v>0</v>
      </c>
    </row>
    <row r="64" spans="1:42" s="19" customFormat="1" ht="18.75" customHeight="1">
      <c r="A64" s="127"/>
      <c r="B64" s="129" t="s">
        <v>525</v>
      </c>
      <c r="C64" s="129" t="s">
        <v>45</v>
      </c>
      <c r="D64" s="129" t="s">
        <v>526</v>
      </c>
      <c r="F64" s="29"/>
      <c r="G64" s="30"/>
      <c r="H64" s="30"/>
      <c r="I64" s="30"/>
      <c r="J64" s="97"/>
      <c r="K64" s="29">
        <v>94</v>
      </c>
      <c r="L64" s="30" t="s">
        <v>502</v>
      </c>
      <c r="M64" s="30" t="s">
        <v>502</v>
      </c>
      <c r="N64" s="30" t="s">
        <v>502</v>
      </c>
      <c r="O64" s="97" t="s">
        <v>502</v>
      </c>
      <c r="P64" s="29"/>
      <c r="Q64" s="30"/>
      <c r="R64" s="30"/>
      <c r="S64" s="30"/>
      <c r="T64" s="97"/>
      <c r="U64" s="29"/>
      <c r="V64" s="30"/>
      <c r="W64" s="30"/>
      <c r="X64" s="30"/>
      <c r="Y64" s="97"/>
      <c r="Z64" s="29"/>
      <c r="AA64" s="30"/>
      <c r="AB64" s="30"/>
      <c r="AC64" s="30"/>
      <c r="AD64" s="97"/>
      <c r="AE64" s="29"/>
      <c r="AF64" s="30"/>
      <c r="AG64" s="30"/>
      <c r="AH64" s="30"/>
      <c r="AI64" s="97"/>
      <c r="AJ64" s="29"/>
      <c r="AK64" s="30"/>
      <c r="AL64" s="30"/>
      <c r="AM64" s="30"/>
      <c r="AN64" s="97"/>
      <c r="AP64" s="128">
        <f t="shared" si="6"/>
        <v>18</v>
      </c>
    </row>
    <row r="65" spans="1:42" s="128" customFormat="1" ht="18.75" customHeight="1">
      <c r="A65" s="127"/>
      <c r="B65" s="129" t="s">
        <v>136</v>
      </c>
      <c r="C65" s="129" t="s">
        <v>137</v>
      </c>
      <c r="D65" s="129" t="s">
        <v>527</v>
      </c>
      <c r="F65" s="26">
        <v>106</v>
      </c>
      <c r="G65" s="27" t="s">
        <v>502</v>
      </c>
      <c r="H65" s="27" t="s">
        <v>502</v>
      </c>
      <c r="I65" s="27" t="s">
        <v>502</v>
      </c>
      <c r="J65" s="28" t="s">
        <v>470</v>
      </c>
      <c r="K65" s="26"/>
      <c r="L65" s="27"/>
      <c r="M65" s="27"/>
      <c r="N65" s="27"/>
      <c r="O65" s="28"/>
      <c r="P65" s="26"/>
      <c r="Q65" s="27"/>
      <c r="R65" s="27"/>
      <c r="S65" s="27"/>
      <c r="T65" s="28"/>
      <c r="U65" s="26"/>
      <c r="V65" s="27"/>
      <c r="W65" s="27"/>
      <c r="X65" s="27"/>
      <c r="Y65" s="28"/>
      <c r="Z65" s="26"/>
      <c r="AA65" s="27"/>
      <c r="AB65" s="27"/>
      <c r="AC65" s="27"/>
      <c r="AD65" s="28"/>
      <c r="AE65" s="26"/>
      <c r="AF65" s="27"/>
      <c r="AG65" s="27"/>
      <c r="AH65" s="27"/>
      <c r="AI65" s="28"/>
      <c r="AJ65" s="26">
        <v>91</v>
      </c>
      <c r="AK65" s="27" t="s">
        <v>502</v>
      </c>
      <c r="AL65" s="27" t="s">
        <v>502</v>
      </c>
      <c r="AM65" s="27" t="s">
        <v>502</v>
      </c>
      <c r="AN65" s="28" t="s">
        <v>502</v>
      </c>
      <c r="AO65" s="19">
        <f>ROUND(((F65+AJ65)/2-72)*0.65,0)</f>
        <v>17</v>
      </c>
      <c r="AP65" s="128">
        <f t="shared" si="6"/>
        <v>21</v>
      </c>
    </row>
    <row r="66" spans="1:42" ht="18.75" customHeight="1">
      <c r="B66" s="129" t="s">
        <v>528</v>
      </c>
      <c r="C66" s="129" t="s">
        <v>117</v>
      </c>
      <c r="D66" s="129" t="s">
        <v>529</v>
      </c>
      <c r="F66" s="98"/>
      <c r="G66" s="99"/>
      <c r="H66" s="99"/>
      <c r="I66" s="99"/>
      <c r="J66" s="100"/>
      <c r="K66" s="98"/>
      <c r="L66" s="99"/>
      <c r="M66" s="99"/>
      <c r="N66" s="99"/>
      <c r="O66" s="100"/>
      <c r="P66" s="98">
        <v>99</v>
      </c>
      <c r="Q66" s="99" t="s">
        <v>502</v>
      </c>
      <c r="R66" s="99" t="s">
        <v>502</v>
      </c>
      <c r="S66" s="99" t="s">
        <v>502</v>
      </c>
      <c r="T66" s="100" t="s">
        <v>502</v>
      </c>
      <c r="U66" s="29"/>
      <c r="V66" s="30"/>
      <c r="W66" s="30"/>
      <c r="X66" s="30"/>
      <c r="Y66" s="100"/>
      <c r="Z66" s="29"/>
      <c r="AA66" s="30"/>
      <c r="AB66" s="30"/>
      <c r="AC66" s="30"/>
      <c r="AD66" s="97"/>
      <c r="AE66" s="29"/>
      <c r="AF66" s="30"/>
      <c r="AG66" s="30"/>
      <c r="AH66" s="30"/>
      <c r="AI66" s="97"/>
      <c r="AJ66" s="29"/>
      <c r="AK66" s="30"/>
      <c r="AL66" s="30"/>
      <c r="AM66" s="30"/>
      <c r="AN66" s="97"/>
      <c r="AP66" s="128">
        <f t="shared" si="6"/>
        <v>22</v>
      </c>
    </row>
    <row r="67" spans="1:42" ht="18.75" customHeight="1">
      <c r="B67" s="129" t="s">
        <v>528</v>
      </c>
      <c r="C67" s="129" t="s">
        <v>530</v>
      </c>
      <c r="D67" s="129" t="s">
        <v>529</v>
      </c>
      <c r="F67" s="98"/>
      <c r="G67" s="99"/>
      <c r="H67" s="99"/>
      <c r="I67" s="99"/>
      <c r="J67" s="100"/>
      <c r="K67" s="98"/>
      <c r="L67" s="99"/>
      <c r="M67" s="99"/>
      <c r="N67" s="99"/>
      <c r="O67" s="100"/>
      <c r="P67" s="98">
        <v>86</v>
      </c>
      <c r="Q67" s="99" t="s">
        <v>502</v>
      </c>
      <c r="R67" s="99" t="s">
        <v>502</v>
      </c>
      <c r="S67" s="99" t="s">
        <v>502</v>
      </c>
      <c r="T67" s="100" t="s">
        <v>502</v>
      </c>
      <c r="U67" s="29"/>
      <c r="V67" s="30"/>
      <c r="W67" s="30"/>
      <c r="X67" s="30"/>
      <c r="Y67" s="100"/>
      <c r="Z67" s="29"/>
      <c r="AA67" s="30"/>
      <c r="AB67" s="30"/>
      <c r="AC67" s="30"/>
      <c r="AD67" s="97"/>
      <c r="AE67" s="29"/>
      <c r="AF67" s="30"/>
      <c r="AG67" s="30"/>
      <c r="AH67" s="30"/>
      <c r="AI67" s="97"/>
      <c r="AJ67" s="29"/>
      <c r="AK67" s="30"/>
      <c r="AL67" s="30"/>
      <c r="AM67" s="30"/>
      <c r="AN67" s="97"/>
      <c r="AP67" s="128">
        <f t="shared" si="6"/>
        <v>11</v>
      </c>
    </row>
    <row r="68" spans="1:42" ht="18.75" customHeight="1">
      <c r="B68" s="129" t="s">
        <v>139</v>
      </c>
      <c r="C68" s="129" t="s">
        <v>140</v>
      </c>
      <c r="D68" s="129" t="s">
        <v>43</v>
      </c>
      <c r="F68" s="98"/>
      <c r="G68" s="99"/>
      <c r="H68" s="99"/>
      <c r="I68" s="99"/>
      <c r="J68" s="100"/>
      <c r="K68" s="98"/>
      <c r="L68" s="99"/>
      <c r="M68" s="99"/>
      <c r="N68" s="99"/>
      <c r="O68" s="100"/>
      <c r="P68" s="98">
        <v>113</v>
      </c>
      <c r="Q68" s="99" t="s">
        <v>502</v>
      </c>
      <c r="R68" s="99" t="s">
        <v>502</v>
      </c>
      <c r="S68" s="99" t="s">
        <v>502</v>
      </c>
      <c r="T68" s="100" t="s">
        <v>502</v>
      </c>
      <c r="U68" s="29"/>
      <c r="V68" s="30"/>
      <c r="W68" s="30"/>
      <c r="X68" s="30"/>
      <c r="Y68" s="100"/>
      <c r="Z68" s="29"/>
      <c r="AA68" s="30"/>
      <c r="AB68" s="30"/>
      <c r="AC68" s="30"/>
      <c r="AD68" s="97"/>
      <c r="AE68" s="29"/>
      <c r="AF68" s="30"/>
      <c r="AG68" s="30"/>
      <c r="AH68" s="30"/>
      <c r="AI68" s="97"/>
      <c r="AJ68" s="29"/>
      <c r="AK68" s="30"/>
      <c r="AL68" s="30"/>
      <c r="AM68" s="30"/>
      <c r="AN68" s="97"/>
      <c r="AP68" s="128">
        <f t="shared" si="6"/>
        <v>33</v>
      </c>
    </row>
    <row r="69" spans="1:42" ht="18.75" customHeight="1">
      <c r="B69" s="155" t="s">
        <v>141</v>
      </c>
      <c r="C69" s="155" t="s">
        <v>142</v>
      </c>
      <c r="D69" s="155" t="s">
        <v>143</v>
      </c>
      <c r="F69" s="98"/>
      <c r="G69" s="99"/>
      <c r="H69" s="99"/>
      <c r="I69" s="99"/>
      <c r="J69" s="100"/>
      <c r="K69" s="98"/>
      <c r="L69" s="99"/>
      <c r="M69" s="99"/>
      <c r="N69" s="99"/>
      <c r="O69" s="100"/>
      <c r="P69" s="98"/>
      <c r="Q69" s="99"/>
      <c r="R69" s="99"/>
      <c r="S69" s="99"/>
      <c r="T69" s="100"/>
      <c r="U69" s="29"/>
      <c r="V69" s="30"/>
      <c r="W69" s="30"/>
      <c r="X69" s="30"/>
      <c r="Y69" s="100"/>
      <c r="Z69" s="29">
        <v>84</v>
      </c>
      <c r="AA69" s="30" t="s">
        <v>502</v>
      </c>
      <c r="AB69" s="30" t="s">
        <v>502</v>
      </c>
      <c r="AC69" s="30" t="s">
        <v>502</v>
      </c>
      <c r="AD69" s="97" t="s">
        <v>502</v>
      </c>
      <c r="AE69" s="29">
        <v>87</v>
      </c>
      <c r="AF69" s="30" t="s">
        <v>502</v>
      </c>
      <c r="AG69" s="30" t="s">
        <v>502</v>
      </c>
      <c r="AH69" s="30" t="s">
        <v>502</v>
      </c>
      <c r="AI69" s="97" t="s">
        <v>502</v>
      </c>
      <c r="AJ69" s="29"/>
      <c r="AK69" s="30"/>
      <c r="AL69" s="30"/>
      <c r="AM69" s="30"/>
      <c r="AN69" s="97"/>
      <c r="AO69" s="19">
        <f>ROUND(((Z69+AE69)/2-72)*0.65,0)</f>
        <v>9</v>
      </c>
      <c r="AP69" s="128">
        <f t="shared" si="6"/>
        <v>11</v>
      </c>
    </row>
    <row r="70" spans="1:42" ht="18.75" customHeight="1">
      <c r="B70" s="155" t="s">
        <v>144</v>
      </c>
      <c r="C70" s="155" t="s">
        <v>145</v>
      </c>
      <c r="D70" s="155" t="s">
        <v>146</v>
      </c>
      <c r="F70" s="98"/>
      <c r="G70" s="99"/>
      <c r="H70" s="99"/>
      <c r="I70" s="99"/>
      <c r="J70" s="100"/>
      <c r="K70" s="98"/>
      <c r="L70" s="99"/>
      <c r="M70" s="99"/>
      <c r="N70" s="99"/>
      <c r="O70" s="100"/>
      <c r="P70" s="98"/>
      <c r="Q70" s="99"/>
      <c r="R70" s="99"/>
      <c r="S70" s="99"/>
      <c r="T70" s="100"/>
      <c r="U70" s="29"/>
      <c r="V70" s="30"/>
      <c r="W70" s="30"/>
      <c r="X70" s="30"/>
      <c r="Y70" s="100"/>
      <c r="Z70" s="29">
        <v>104</v>
      </c>
      <c r="AA70" s="30" t="s">
        <v>502</v>
      </c>
      <c r="AB70" s="30" t="s">
        <v>502</v>
      </c>
      <c r="AC70" s="30" t="s">
        <v>502</v>
      </c>
      <c r="AD70" s="97" t="s">
        <v>502</v>
      </c>
      <c r="AE70" s="29">
        <v>100</v>
      </c>
      <c r="AF70" s="30" t="s">
        <v>502</v>
      </c>
      <c r="AG70" s="30" t="s">
        <v>502</v>
      </c>
      <c r="AH70" s="30" t="s">
        <v>502</v>
      </c>
      <c r="AI70" s="97" t="s">
        <v>502</v>
      </c>
      <c r="AJ70" s="29">
        <v>107</v>
      </c>
      <c r="AK70" s="30" t="s">
        <v>502</v>
      </c>
      <c r="AL70" s="30" t="s">
        <v>502</v>
      </c>
      <c r="AM70" s="30" t="s">
        <v>502</v>
      </c>
      <c r="AN70" s="97" t="s">
        <v>502</v>
      </c>
      <c r="AO70" s="19">
        <f>ROUND(((Z70+AE70)/2-72)*0.65,0)</f>
        <v>20</v>
      </c>
      <c r="AP70" s="128">
        <f t="shared" si="6"/>
        <v>25</v>
      </c>
    </row>
    <row r="71" spans="1:42" ht="18.75" customHeight="1">
      <c r="B71" s="155" t="s">
        <v>531</v>
      </c>
      <c r="C71" s="155" t="s">
        <v>532</v>
      </c>
      <c r="D71" s="155" t="s">
        <v>533</v>
      </c>
      <c r="F71" s="98"/>
      <c r="G71" s="99"/>
      <c r="H71" s="99"/>
      <c r="I71" s="99"/>
      <c r="J71" s="100"/>
      <c r="K71" s="98"/>
      <c r="L71" s="99"/>
      <c r="M71" s="99"/>
      <c r="N71" s="99"/>
      <c r="O71" s="100"/>
      <c r="P71" s="98"/>
      <c r="Q71" s="99"/>
      <c r="R71" s="99"/>
      <c r="S71" s="99"/>
      <c r="T71" s="100"/>
      <c r="U71" s="29"/>
      <c r="V71" s="30"/>
      <c r="W71" s="30"/>
      <c r="X71" s="30"/>
      <c r="Y71" s="100"/>
      <c r="Z71" s="29">
        <v>119</v>
      </c>
      <c r="AA71" s="30" t="s">
        <v>502</v>
      </c>
      <c r="AB71" s="30" t="s">
        <v>502</v>
      </c>
      <c r="AC71" s="30" t="s">
        <v>502</v>
      </c>
      <c r="AD71" s="97" t="s">
        <v>502</v>
      </c>
      <c r="AE71" s="29">
        <v>115</v>
      </c>
      <c r="AF71" s="30" t="s">
        <v>502</v>
      </c>
      <c r="AG71" s="30" t="s">
        <v>502</v>
      </c>
      <c r="AH71" s="30" t="s">
        <v>502</v>
      </c>
      <c r="AI71" s="97" t="s">
        <v>502</v>
      </c>
      <c r="AJ71" s="29"/>
      <c r="AK71" s="30"/>
      <c r="AL71" s="30"/>
      <c r="AM71" s="30"/>
      <c r="AN71" s="97"/>
      <c r="AO71" s="19">
        <f>ROUND(((Z71+AE71)/2-72)*0.65,0)</f>
        <v>29</v>
      </c>
      <c r="AP71" s="128">
        <f t="shared" ref="AP71:AP76" si="15">ROUND((AVERAGE(F71,K71,P71,U71,Z71,AE71,AJ71)-72)*0.8,0)</f>
        <v>36</v>
      </c>
    </row>
    <row r="72" spans="1:42" ht="18.75" customHeight="1">
      <c r="B72" s="155" t="s">
        <v>534</v>
      </c>
      <c r="C72" s="155" t="s">
        <v>535</v>
      </c>
      <c r="D72" s="155" t="s">
        <v>536</v>
      </c>
      <c r="F72" s="98"/>
      <c r="G72" s="99"/>
      <c r="H72" s="99"/>
      <c r="I72" s="99"/>
      <c r="J72" s="100"/>
      <c r="K72" s="98"/>
      <c r="L72" s="99"/>
      <c r="M72" s="99"/>
      <c r="N72" s="99"/>
      <c r="O72" s="100"/>
      <c r="P72" s="98"/>
      <c r="Q72" s="99"/>
      <c r="R72" s="99"/>
      <c r="S72" s="99"/>
      <c r="T72" s="100"/>
      <c r="U72" s="29"/>
      <c r="V72" s="30"/>
      <c r="W72" s="30"/>
      <c r="X72" s="30"/>
      <c r="Y72" s="100"/>
      <c r="Z72" s="29"/>
      <c r="AA72" s="30"/>
      <c r="AB72" s="30"/>
      <c r="AC72" s="30"/>
      <c r="AD72" s="97"/>
      <c r="AE72" s="29">
        <v>87</v>
      </c>
      <c r="AF72" s="30" t="s">
        <v>502</v>
      </c>
      <c r="AG72" s="30" t="s">
        <v>502</v>
      </c>
      <c r="AH72" s="30" t="s">
        <v>502</v>
      </c>
      <c r="AI72" s="97" t="s">
        <v>502</v>
      </c>
      <c r="AJ72" s="29"/>
      <c r="AK72" s="30"/>
      <c r="AL72" s="30"/>
      <c r="AM72" s="30"/>
      <c r="AN72" s="97"/>
      <c r="AP72" s="128">
        <f t="shared" si="15"/>
        <v>12</v>
      </c>
    </row>
    <row r="73" spans="1:42" ht="18.75" customHeight="1">
      <c r="B73" s="155" t="s">
        <v>537</v>
      </c>
      <c r="C73" s="155" t="s">
        <v>538</v>
      </c>
      <c r="D73" s="155" t="s">
        <v>539</v>
      </c>
      <c r="F73" s="98"/>
      <c r="G73" s="99"/>
      <c r="H73" s="99"/>
      <c r="I73" s="99"/>
      <c r="J73" s="100"/>
      <c r="K73" s="98"/>
      <c r="L73" s="99"/>
      <c r="M73" s="99"/>
      <c r="N73" s="99"/>
      <c r="O73" s="100"/>
      <c r="P73" s="98"/>
      <c r="Q73" s="99"/>
      <c r="R73" s="99"/>
      <c r="S73" s="99"/>
      <c r="T73" s="100"/>
      <c r="U73" s="29"/>
      <c r="V73" s="30"/>
      <c r="W73" s="30"/>
      <c r="X73" s="30"/>
      <c r="Y73" s="100"/>
      <c r="Z73" s="29"/>
      <c r="AA73" s="30"/>
      <c r="AB73" s="30"/>
      <c r="AC73" s="30"/>
      <c r="AD73" s="97"/>
      <c r="AE73" s="29">
        <v>97</v>
      </c>
      <c r="AF73" s="30" t="s">
        <v>502</v>
      </c>
      <c r="AG73" s="30" t="s">
        <v>502</v>
      </c>
      <c r="AH73" s="30" t="s">
        <v>502</v>
      </c>
      <c r="AI73" s="97" t="s">
        <v>502</v>
      </c>
      <c r="AJ73" s="29">
        <v>101</v>
      </c>
      <c r="AK73" s="30" t="s">
        <v>502</v>
      </c>
      <c r="AL73" s="30" t="s">
        <v>502</v>
      </c>
      <c r="AM73" s="30" t="s">
        <v>502</v>
      </c>
      <c r="AN73" s="97" t="s">
        <v>502</v>
      </c>
      <c r="AO73" s="19">
        <f>ROUND(((AE73+AJ73)/2-72)*0.65,0)</f>
        <v>18</v>
      </c>
      <c r="AP73" s="128">
        <f t="shared" si="15"/>
        <v>22</v>
      </c>
    </row>
    <row r="74" spans="1:42" ht="18.75" customHeight="1">
      <c r="B74" s="155" t="s">
        <v>540</v>
      </c>
      <c r="C74" s="155" t="s">
        <v>541</v>
      </c>
      <c r="D74" s="155" t="s">
        <v>542</v>
      </c>
      <c r="F74" s="98"/>
      <c r="G74" s="99"/>
      <c r="H74" s="99"/>
      <c r="I74" s="99"/>
      <c r="J74" s="100"/>
      <c r="K74" s="98"/>
      <c r="L74" s="99"/>
      <c r="M74" s="99"/>
      <c r="N74" s="99"/>
      <c r="O74" s="100"/>
      <c r="P74" s="98"/>
      <c r="Q74" s="99"/>
      <c r="R74" s="99"/>
      <c r="S74" s="99"/>
      <c r="T74" s="100"/>
      <c r="U74" s="29"/>
      <c r="V74" s="30"/>
      <c r="W74" s="30"/>
      <c r="X74" s="30"/>
      <c r="Y74" s="100"/>
      <c r="Z74" s="29"/>
      <c r="AA74" s="30"/>
      <c r="AB74" s="30"/>
      <c r="AC74" s="30"/>
      <c r="AD74" s="97"/>
      <c r="AE74" s="29">
        <v>109</v>
      </c>
      <c r="AF74" s="30" t="s">
        <v>502</v>
      </c>
      <c r="AG74" s="30" t="s">
        <v>502</v>
      </c>
      <c r="AH74" s="30" t="s">
        <v>502</v>
      </c>
      <c r="AI74" s="97" t="s">
        <v>502</v>
      </c>
      <c r="AJ74" s="29">
        <v>109</v>
      </c>
      <c r="AK74" s="30" t="s">
        <v>502</v>
      </c>
      <c r="AL74" s="30" t="s">
        <v>502</v>
      </c>
      <c r="AM74" s="30" t="s">
        <v>502</v>
      </c>
      <c r="AN74" s="97" t="s">
        <v>502</v>
      </c>
      <c r="AO74" s="19">
        <f>ROUND(((AE74+AJ74)/2-72)*0.65,0)</f>
        <v>24</v>
      </c>
      <c r="AP74" s="128">
        <f t="shared" si="15"/>
        <v>30</v>
      </c>
    </row>
    <row r="75" spans="1:42" ht="18.75" customHeight="1">
      <c r="B75" s="155" t="s">
        <v>543</v>
      </c>
      <c r="C75" s="155" t="s">
        <v>544</v>
      </c>
      <c r="D75" s="155" t="s">
        <v>545</v>
      </c>
      <c r="F75" s="98">
        <v>85</v>
      </c>
      <c r="G75" s="99" t="s">
        <v>502</v>
      </c>
      <c r="H75" s="99" t="s">
        <v>502</v>
      </c>
      <c r="I75" s="99" t="s">
        <v>502</v>
      </c>
      <c r="J75" s="100" t="s">
        <v>470</v>
      </c>
      <c r="K75" s="98"/>
      <c r="L75" s="99"/>
      <c r="M75" s="99"/>
      <c r="N75" s="99"/>
      <c r="O75" s="100"/>
      <c r="P75" s="98"/>
      <c r="Q75" s="99"/>
      <c r="R75" s="99"/>
      <c r="S75" s="99"/>
      <c r="T75" s="100"/>
      <c r="U75" s="29"/>
      <c r="V75" s="30"/>
      <c r="W75" s="30"/>
      <c r="X75" s="30"/>
      <c r="Y75" s="100"/>
      <c r="Z75" s="29"/>
      <c r="AA75" s="30"/>
      <c r="AB75" s="30"/>
      <c r="AC75" s="30"/>
      <c r="AD75" s="97"/>
      <c r="AE75" s="29"/>
      <c r="AF75" s="30"/>
      <c r="AG75" s="30"/>
      <c r="AH75" s="30"/>
      <c r="AI75" s="97"/>
      <c r="AJ75" s="29"/>
      <c r="AK75" s="30"/>
      <c r="AL75" s="30"/>
      <c r="AM75" s="30"/>
      <c r="AN75" s="97"/>
      <c r="AP75" s="128">
        <f t="shared" si="15"/>
        <v>10</v>
      </c>
    </row>
    <row r="76" spans="1:42" ht="19.5" customHeight="1">
      <c r="B76" s="155" t="s">
        <v>546</v>
      </c>
      <c r="C76" s="155" t="s">
        <v>547</v>
      </c>
      <c r="D76" s="155" t="s">
        <v>548</v>
      </c>
      <c r="F76" s="98"/>
      <c r="G76" s="99"/>
      <c r="H76" s="99"/>
      <c r="I76" s="99"/>
      <c r="J76" s="100"/>
      <c r="K76" s="98"/>
      <c r="L76" s="99"/>
      <c r="M76" s="99"/>
      <c r="N76" s="99"/>
      <c r="O76" s="100"/>
      <c r="P76" s="98"/>
      <c r="Q76" s="99"/>
      <c r="R76" s="99"/>
      <c r="S76" s="99"/>
      <c r="T76" s="100"/>
      <c r="U76" s="29"/>
      <c r="V76" s="30"/>
      <c r="W76" s="30"/>
      <c r="X76" s="30"/>
      <c r="Y76" s="100"/>
      <c r="Z76" s="29"/>
      <c r="AA76" s="30"/>
      <c r="AB76" s="30"/>
      <c r="AC76" s="30"/>
      <c r="AD76" s="97"/>
      <c r="AE76" s="29"/>
      <c r="AF76" s="30"/>
      <c r="AG76" s="30"/>
      <c r="AH76" s="30"/>
      <c r="AI76" s="97"/>
      <c r="AJ76" s="29">
        <v>129</v>
      </c>
      <c r="AK76" s="30" t="s">
        <v>502</v>
      </c>
      <c r="AL76" s="30" t="s">
        <v>502</v>
      </c>
      <c r="AM76" s="30" t="s">
        <v>502</v>
      </c>
      <c r="AN76" s="97" t="s">
        <v>502</v>
      </c>
      <c r="AP76" s="128">
        <f t="shared" si="15"/>
        <v>46</v>
      </c>
    </row>
  </sheetData>
  <mergeCells count="11">
    <mergeCell ref="AJ4:AN4"/>
    <mergeCell ref="P4:T4"/>
    <mergeCell ref="U4:Y4"/>
    <mergeCell ref="Z4:AD4"/>
    <mergeCell ref="AE4:AI4"/>
    <mergeCell ref="K4:O4"/>
    <mergeCell ref="F4:J4"/>
    <mergeCell ref="A1:D1"/>
    <mergeCell ref="B4:B5"/>
    <mergeCell ref="C4:C5"/>
    <mergeCell ref="D4:D5"/>
  </mergeCells>
  <phoneticPr fontId="2"/>
  <pageMargins left="0.7" right="0.7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4" sqref="E14"/>
    </sheetView>
  </sheetViews>
  <sheetFormatPr defaultRowHeight="13.2"/>
  <cols>
    <col min="1" max="1" width="7.109375" customWidth="1"/>
    <col min="2" max="2" width="22.5546875" customWidth="1"/>
  </cols>
  <sheetData>
    <row r="2" spans="1:3" ht="15" customHeight="1">
      <c r="A2" s="303" t="s">
        <v>759</v>
      </c>
      <c r="B2" s="303" t="s">
        <v>760</v>
      </c>
      <c r="C2" s="303" t="s">
        <v>761</v>
      </c>
    </row>
    <row r="3" spans="1:3" ht="15">
      <c r="A3" s="304" t="s">
        <v>767</v>
      </c>
      <c r="B3" s="299" t="s">
        <v>763</v>
      </c>
      <c r="C3" s="27">
        <v>54</v>
      </c>
    </row>
    <row r="4" spans="1:3" ht="15">
      <c r="A4" s="302">
        <v>2</v>
      </c>
      <c r="B4" s="300" t="s">
        <v>762</v>
      </c>
      <c r="C4" s="27">
        <v>53</v>
      </c>
    </row>
    <row r="5" spans="1:3" ht="15">
      <c r="A5" s="302">
        <v>3</v>
      </c>
      <c r="B5" s="301" t="s">
        <v>764</v>
      </c>
      <c r="C5" s="27">
        <v>52</v>
      </c>
    </row>
    <row r="6" spans="1:3" ht="15">
      <c r="A6" s="302">
        <v>4</v>
      </c>
      <c r="B6" s="301" t="s">
        <v>765</v>
      </c>
      <c r="C6" s="27">
        <v>48</v>
      </c>
    </row>
    <row r="7" spans="1:3" ht="15">
      <c r="A7" s="302">
        <v>5</v>
      </c>
      <c r="B7" s="300" t="s">
        <v>766</v>
      </c>
      <c r="C7" s="27">
        <v>44</v>
      </c>
    </row>
  </sheetData>
  <phoneticPr fontId="8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87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68"/>
  <sheetViews>
    <sheetView zoomScale="110" zoomScaleNormal="110" workbookViewId="0">
      <pane ySplit="3" topLeftCell="A4" activePane="bottomLeft" state="frozen"/>
      <selection pane="bottomLeft" activeCell="M4" sqref="M4"/>
    </sheetView>
  </sheetViews>
  <sheetFormatPr defaultRowHeight="13.2"/>
  <cols>
    <col min="1" max="1" width="5.88671875" bestFit="1" customWidth="1"/>
    <col min="2" max="2" width="7.6640625" bestFit="1" customWidth="1"/>
    <col min="3" max="3" width="4.44140625" customWidth="1"/>
    <col min="4" max="4" width="11.5546875" bestFit="1" customWidth="1"/>
    <col min="5" max="5" width="11.44140625" bestFit="1" customWidth="1"/>
    <col min="6" max="6" width="37.5546875" bestFit="1" customWidth="1"/>
    <col min="7" max="7" width="7.88671875" customWidth="1"/>
    <col min="8" max="8" width="5.44140625" customWidth="1"/>
    <col min="9" max="10" width="5.5546875" customWidth="1"/>
    <col min="11" max="11" width="6.44140625" bestFit="1" customWidth="1"/>
    <col min="12" max="12" width="8.44140625" bestFit="1" customWidth="1"/>
    <col min="13" max="13" width="8.109375" bestFit="1" customWidth="1"/>
    <col min="14" max="14" width="6.5546875" customWidth="1"/>
  </cols>
  <sheetData>
    <row r="1" spans="1:19">
      <c r="A1" s="324" t="s">
        <v>472</v>
      </c>
      <c r="B1" s="324"/>
      <c r="C1" s="324"/>
      <c r="D1" s="324"/>
      <c r="E1" s="324"/>
    </row>
    <row r="2" spans="1:19">
      <c r="A2" s="324"/>
      <c r="B2" s="324"/>
      <c r="C2" s="324"/>
      <c r="D2" s="324"/>
      <c r="E2" s="324"/>
    </row>
    <row r="3" spans="1:19" ht="14.4">
      <c r="A3" s="159" t="s">
        <v>212</v>
      </c>
      <c r="B3" s="156" t="s">
        <v>213</v>
      </c>
      <c r="C3" s="49" t="s">
        <v>215</v>
      </c>
      <c r="D3" s="325" t="s">
        <v>201</v>
      </c>
      <c r="E3" s="325"/>
      <c r="F3" s="74" t="s">
        <v>202</v>
      </c>
      <c r="G3" s="157" t="s">
        <v>216</v>
      </c>
      <c r="H3" s="74" t="s">
        <v>217</v>
      </c>
      <c r="I3" s="113" t="s">
        <v>218</v>
      </c>
      <c r="J3" s="113" t="s">
        <v>219</v>
      </c>
      <c r="K3" s="116" t="s">
        <v>220</v>
      </c>
      <c r="L3" s="116" t="s">
        <v>221</v>
      </c>
      <c r="M3" s="116" t="s">
        <v>222</v>
      </c>
      <c r="N3" s="118" t="s">
        <v>224</v>
      </c>
      <c r="O3" s="122" t="s">
        <v>223</v>
      </c>
      <c r="P3" s="114" t="s">
        <v>225</v>
      </c>
      <c r="Q3" s="114" t="s">
        <v>226</v>
      </c>
      <c r="R3" s="114" t="s">
        <v>227</v>
      </c>
    </row>
    <row r="4" spans="1:19" ht="14.4">
      <c r="A4" s="55">
        <v>1</v>
      </c>
      <c r="B4" s="156" t="s">
        <v>214</v>
      </c>
      <c r="C4" s="161"/>
      <c r="D4" s="164" t="s">
        <v>16</v>
      </c>
      <c r="E4" s="36" t="s">
        <v>17</v>
      </c>
      <c r="F4" s="36" t="s">
        <v>18</v>
      </c>
      <c r="G4" s="158" t="s">
        <v>551</v>
      </c>
      <c r="H4" s="51">
        <v>26</v>
      </c>
      <c r="I4" s="104">
        <v>45</v>
      </c>
      <c r="J4" s="104">
        <v>51</v>
      </c>
      <c r="K4" s="117">
        <f t="shared" ref="K4:K29" si="0">I4+J4</f>
        <v>96</v>
      </c>
      <c r="L4" s="117">
        <f t="shared" ref="L4:L29" si="1">IF(H4="-","-",K4-H4)</f>
        <v>70</v>
      </c>
      <c r="M4" s="117">
        <f t="shared" ref="M4:M29" si="2">IF(B4="会員",IF(16-A4&gt;1,16-A4,1),"-")</f>
        <v>15</v>
      </c>
      <c r="N4" s="223">
        <f>IF((72-L4)&gt;0, ROUND((H4-(72-L4)/2)*0.8,0), ROUND(H4*0.8,0))</f>
        <v>20</v>
      </c>
      <c r="O4" s="123"/>
      <c r="P4" s="105"/>
      <c r="Q4" s="105"/>
      <c r="R4" s="104"/>
    </row>
    <row r="5" spans="1:19" ht="14.4">
      <c r="A5" s="55">
        <v>2</v>
      </c>
      <c r="B5" s="156" t="s">
        <v>214</v>
      </c>
      <c r="C5" s="161"/>
      <c r="D5" s="167" t="s">
        <v>22</v>
      </c>
      <c r="E5" s="35" t="s">
        <v>25</v>
      </c>
      <c r="F5" s="35" t="s">
        <v>26</v>
      </c>
      <c r="G5" s="158" t="s">
        <v>551</v>
      </c>
      <c r="H5" s="51">
        <v>9</v>
      </c>
      <c r="I5" s="104">
        <v>40</v>
      </c>
      <c r="J5" s="104">
        <v>41</v>
      </c>
      <c r="K5" s="163">
        <f t="shared" si="0"/>
        <v>81</v>
      </c>
      <c r="L5" s="117">
        <f t="shared" si="1"/>
        <v>72</v>
      </c>
      <c r="M5" s="117">
        <f t="shared" si="2"/>
        <v>14</v>
      </c>
      <c r="N5" s="223">
        <f>IF((72-L5)&gt;0, ROUND((H5-(72-L5)/2)*0.9,0), ROUND(H5*0.9,0))</f>
        <v>8</v>
      </c>
      <c r="O5" s="123">
        <v>1</v>
      </c>
      <c r="P5" s="105"/>
      <c r="Q5" s="165" t="s">
        <v>566</v>
      </c>
      <c r="R5" s="104">
        <v>81</v>
      </c>
      <c r="S5" s="168" t="s">
        <v>575</v>
      </c>
    </row>
    <row r="6" spans="1:19" ht="14.4">
      <c r="A6" s="55">
        <v>3</v>
      </c>
      <c r="B6" s="156" t="s">
        <v>214</v>
      </c>
      <c r="C6" s="161"/>
      <c r="D6" s="167" t="s">
        <v>121</v>
      </c>
      <c r="E6" s="35" t="s">
        <v>122</v>
      </c>
      <c r="F6" s="35" t="s">
        <v>123</v>
      </c>
      <c r="G6" s="158" t="s">
        <v>551</v>
      </c>
      <c r="H6" s="51">
        <v>15</v>
      </c>
      <c r="I6" s="104">
        <v>43</v>
      </c>
      <c r="J6" s="104">
        <v>46</v>
      </c>
      <c r="K6" s="117">
        <f t="shared" si="0"/>
        <v>89</v>
      </c>
      <c r="L6" s="117">
        <f t="shared" si="1"/>
        <v>74</v>
      </c>
      <c r="M6" s="117">
        <f t="shared" si="2"/>
        <v>13</v>
      </c>
      <c r="N6" s="223">
        <f>IF((72-L6)&gt;0, ROUND((H6-(72-L6)/2)*0.95,0), ROUND(H6*0.95,0))</f>
        <v>14</v>
      </c>
      <c r="O6" s="123"/>
      <c r="P6" s="105"/>
      <c r="Q6" s="105"/>
      <c r="R6" s="104"/>
      <c r="S6" s="168" t="s">
        <v>574</v>
      </c>
    </row>
    <row r="7" spans="1:19" ht="13.8">
      <c r="A7" s="55">
        <v>4</v>
      </c>
      <c r="B7" s="156" t="s">
        <v>214</v>
      </c>
      <c r="C7" s="161"/>
      <c r="D7" s="35" t="s">
        <v>136</v>
      </c>
      <c r="E7" s="35" t="s">
        <v>137</v>
      </c>
      <c r="F7" s="35" t="s">
        <v>552</v>
      </c>
      <c r="G7" s="158" t="s">
        <v>551</v>
      </c>
      <c r="H7" s="51">
        <v>17</v>
      </c>
      <c r="I7" s="104">
        <v>44</v>
      </c>
      <c r="J7" s="104">
        <v>48</v>
      </c>
      <c r="K7" s="117">
        <f t="shared" si="0"/>
        <v>92</v>
      </c>
      <c r="L7" s="117">
        <f t="shared" si="1"/>
        <v>75</v>
      </c>
      <c r="M7" s="117">
        <f t="shared" si="2"/>
        <v>12</v>
      </c>
      <c r="N7" s="120"/>
      <c r="O7" s="123">
        <v>1</v>
      </c>
      <c r="P7" s="105"/>
      <c r="Q7" s="105"/>
      <c r="R7" s="104"/>
    </row>
    <row r="8" spans="1:19" ht="13.8">
      <c r="A8" s="55">
        <v>5</v>
      </c>
      <c r="B8" s="156" t="s">
        <v>214</v>
      </c>
      <c r="C8" s="160"/>
      <c r="D8" s="166" t="s">
        <v>62</v>
      </c>
      <c r="E8" s="36" t="s">
        <v>63</v>
      </c>
      <c r="F8" s="36" t="s">
        <v>18</v>
      </c>
      <c r="G8" s="158" t="s">
        <v>551</v>
      </c>
      <c r="H8" s="51">
        <v>28</v>
      </c>
      <c r="I8" s="104">
        <v>44</v>
      </c>
      <c r="J8" s="104">
        <v>59</v>
      </c>
      <c r="K8" s="117">
        <f t="shared" si="0"/>
        <v>103</v>
      </c>
      <c r="L8" s="117">
        <f t="shared" si="1"/>
        <v>75</v>
      </c>
      <c r="M8" s="117">
        <f t="shared" si="2"/>
        <v>11</v>
      </c>
      <c r="N8" s="120"/>
      <c r="O8" s="123"/>
      <c r="P8" s="165" t="s">
        <v>567</v>
      </c>
      <c r="Q8" s="105"/>
      <c r="R8" s="104"/>
      <c r="S8" t="s">
        <v>571</v>
      </c>
    </row>
    <row r="9" spans="1:19" ht="13.8">
      <c r="A9" s="55">
        <v>6</v>
      </c>
      <c r="B9" s="156" t="s">
        <v>214</v>
      </c>
      <c r="C9" s="161"/>
      <c r="D9" s="36" t="s">
        <v>51</v>
      </c>
      <c r="E9" s="36" t="s">
        <v>52</v>
      </c>
      <c r="F9" s="36" t="s">
        <v>53</v>
      </c>
      <c r="G9" s="158" t="s">
        <v>551</v>
      </c>
      <c r="H9" s="51">
        <v>11</v>
      </c>
      <c r="I9" s="104">
        <v>39</v>
      </c>
      <c r="J9" s="104">
        <v>48</v>
      </c>
      <c r="K9" s="117">
        <f t="shared" si="0"/>
        <v>87</v>
      </c>
      <c r="L9" s="117">
        <f t="shared" si="1"/>
        <v>76</v>
      </c>
      <c r="M9" s="117">
        <f t="shared" si="2"/>
        <v>10</v>
      </c>
      <c r="N9" s="120"/>
      <c r="O9" s="123">
        <v>1</v>
      </c>
      <c r="P9" s="105"/>
      <c r="Q9" s="105"/>
      <c r="R9" s="104"/>
    </row>
    <row r="10" spans="1:19" ht="13.8">
      <c r="A10" s="55">
        <v>7</v>
      </c>
      <c r="B10" s="156" t="s">
        <v>214</v>
      </c>
      <c r="C10" s="161"/>
      <c r="D10" s="166" t="s">
        <v>77</v>
      </c>
      <c r="E10" s="36" t="s">
        <v>78</v>
      </c>
      <c r="F10" s="36" t="s">
        <v>79</v>
      </c>
      <c r="G10" s="158" t="s">
        <v>551</v>
      </c>
      <c r="H10" s="51">
        <v>18</v>
      </c>
      <c r="I10" s="104">
        <v>45</v>
      </c>
      <c r="J10" s="104">
        <v>49</v>
      </c>
      <c r="K10" s="117">
        <f t="shared" si="0"/>
        <v>94</v>
      </c>
      <c r="L10" s="117">
        <f t="shared" si="1"/>
        <v>76</v>
      </c>
      <c r="M10" s="117">
        <f t="shared" si="2"/>
        <v>9</v>
      </c>
      <c r="N10" s="120"/>
      <c r="O10" s="123">
        <v>1</v>
      </c>
      <c r="P10" s="165" t="s">
        <v>570</v>
      </c>
      <c r="Q10" s="105"/>
      <c r="R10" s="104"/>
      <c r="S10" t="s">
        <v>572</v>
      </c>
    </row>
    <row r="11" spans="1:19" ht="13.8">
      <c r="A11" s="55">
        <v>8</v>
      </c>
      <c r="B11" s="156" t="s">
        <v>214</v>
      </c>
      <c r="C11" s="160"/>
      <c r="D11" s="35" t="s">
        <v>111</v>
      </c>
      <c r="E11" s="35" t="s">
        <v>112</v>
      </c>
      <c r="F11" s="35" t="s">
        <v>113</v>
      </c>
      <c r="G11" s="158" t="s">
        <v>551</v>
      </c>
      <c r="H11" s="51">
        <v>22</v>
      </c>
      <c r="I11" s="104">
        <v>46</v>
      </c>
      <c r="J11" s="104">
        <v>52</v>
      </c>
      <c r="K11" s="117">
        <f t="shared" si="0"/>
        <v>98</v>
      </c>
      <c r="L11" s="117">
        <f t="shared" si="1"/>
        <v>76</v>
      </c>
      <c r="M11" s="117">
        <f t="shared" si="2"/>
        <v>8</v>
      </c>
      <c r="N11" s="120"/>
      <c r="O11" s="123">
        <v>1</v>
      </c>
      <c r="P11" s="105"/>
      <c r="Q11" s="105"/>
      <c r="R11" s="104"/>
    </row>
    <row r="12" spans="1:19" ht="13.8">
      <c r="A12" s="55">
        <v>9</v>
      </c>
      <c r="B12" s="156" t="s">
        <v>214</v>
      </c>
      <c r="C12" s="160"/>
      <c r="D12" s="35" t="s">
        <v>80</v>
      </c>
      <c r="E12" s="35" t="s">
        <v>81</v>
      </c>
      <c r="F12" s="35" t="s">
        <v>82</v>
      </c>
      <c r="G12" s="158" t="s">
        <v>551</v>
      </c>
      <c r="H12" s="51">
        <v>8</v>
      </c>
      <c r="I12" s="104">
        <v>43</v>
      </c>
      <c r="J12" s="104">
        <v>42</v>
      </c>
      <c r="K12" s="117">
        <f t="shared" si="0"/>
        <v>85</v>
      </c>
      <c r="L12" s="117">
        <f t="shared" si="1"/>
        <v>77</v>
      </c>
      <c r="M12" s="117">
        <f t="shared" si="2"/>
        <v>7</v>
      </c>
      <c r="N12" s="120"/>
      <c r="O12" s="123">
        <v>1</v>
      </c>
      <c r="P12" s="105"/>
      <c r="Q12" s="105"/>
      <c r="R12" s="104"/>
    </row>
    <row r="13" spans="1:19" ht="13.8">
      <c r="A13" s="55">
        <v>10</v>
      </c>
      <c r="B13" s="156" t="s">
        <v>214</v>
      </c>
      <c r="C13" s="160"/>
      <c r="D13" s="167" t="s">
        <v>206</v>
      </c>
      <c r="E13" s="35" t="s">
        <v>207</v>
      </c>
      <c r="F13" s="35" t="s">
        <v>262</v>
      </c>
      <c r="G13" s="158" t="s">
        <v>551</v>
      </c>
      <c r="H13" s="51">
        <v>12</v>
      </c>
      <c r="I13" s="104">
        <v>43</v>
      </c>
      <c r="J13" s="104">
        <v>46</v>
      </c>
      <c r="K13" s="117">
        <f t="shared" si="0"/>
        <v>89</v>
      </c>
      <c r="L13" s="117">
        <f t="shared" si="1"/>
        <v>77</v>
      </c>
      <c r="M13" s="117">
        <f t="shared" si="2"/>
        <v>6</v>
      </c>
      <c r="N13" s="120"/>
      <c r="O13" s="123">
        <v>1</v>
      </c>
      <c r="P13" s="105"/>
      <c r="Q13" s="105"/>
      <c r="R13" s="104"/>
      <c r="S13" t="s">
        <v>572</v>
      </c>
    </row>
    <row r="14" spans="1:19" ht="13.8">
      <c r="A14" s="55">
        <v>11</v>
      </c>
      <c r="B14" s="156" t="s">
        <v>214</v>
      </c>
      <c r="C14" s="161"/>
      <c r="D14" s="35" t="s">
        <v>208</v>
      </c>
      <c r="E14" s="35" t="s">
        <v>209</v>
      </c>
      <c r="F14" s="35" t="s">
        <v>204</v>
      </c>
      <c r="G14" s="158" t="s">
        <v>551</v>
      </c>
      <c r="H14" s="51">
        <v>19</v>
      </c>
      <c r="I14" s="104">
        <v>45</v>
      </c>
      <c r="J14" s="104">
        <v>52</v>
      </c>
      <c r="K14" s="117">
        <f t="shared" si="0"/>
        <v>97</v>
      </c>
      <c r="L14" s="117">
        <f t="shared" si="1"/>
        <v>78</v>
      </c>
      <c r="M14" s="117">
        <f t="shared" si="2"/>
        <v>5</v>
      </c>
      <c r="N14" s="120"/>
      <c r="O14" s="123">
        <v>1</v>
      </c>
      <c r="P14" s="105"/>
      <c r="Q14" s="105"/>
      <c r="R14" s="104"/>
      <c r="S14" t="s">
        <v>573</v>
      </c>
    </row>
    <row r="15" spans="1:19" ht="14.4">
      <c r="A15" s="55">
        <v>12</v>
      </c>
      <c r="B15" s="156" t="s">
        <v>214</v>
      </c>
      <c r="C15" s="161"/>
      <c r="D15" s="35" t="s">
        <v>108</v>
      </c>
      <c r="E15" s="35" t="s">
        <v>109</v>
      </c>
      <c r="F15" s="35" t="s">
        <v>110</v>
      </c>
      <c r="G15" s="158" t="s">
        <v>551</v>
      </c>
      <c r="H15" s="51">
        <v>28</v>
      </c>
      <c r="I15" s="104">
        <v>50</v>
      </c>
      <c r="J15" s="104">
        <v>57</v>
      </c>
      <c r="K15" s="117">
        <f t="shared" si="0"/>
        <v>107</v>
      </c>
      <c r="L15" s="117">
        <f t="shared" si="1"/>
        <v>79</v>
      </c>
      <c r="M15" s="117">
        <f t="shared" si="2"/>
        <v>4</v>
      </c>
      <c r="N15" s="119"/>
      <c r="O15" s="123"/>
      <c r="P15" s="105"/>
      <c r="Q15" s="165" t="s">
        <v>568</v>
      </c>
      <c r="R15" s="104"/>
    </row>
    <row r="16" spans="1:19" ht="13.8">
      <c r="A16" s="55">
        <v>13</v>
      </c>
      <c r="B16" s="156" t="s">
        <v>214</v>
      </c>
      <c r="C16" s="162"/>
      <c r="D16" s="35" t="s">
        <v>11</v>
      </c>
      <c r="E16" s="35" t="s">
        <v>12</v>
      </c>
      <c r="F16" s="35" t="s">
        <v>13</v>
      </c>
      <c r="G16" s="158" t="s">
        <v>551</v>
      </c>
      <c r="H16" s="51">
        <v>14</v>
      </c>
      <c r="I16" s="104">
        <v>47</v>
      </c>
      <c r="J16" s="104">
        <v>47</v>
      </c>
      <c r="K16" s="117">
        <f t="shared" si="0"/>
        <v>94</v>
      </c>
      <c r="L16" s="117">
        <f t="shared" si="1"/>
        <v>80</v>
      </c>
      <c r="M16" s="117">
        <f t="shared" si="2"/>
        <v>3</v>
      </c>
      <c r="N16" s="120"/>
      <c r="O16" s="123">
        <v>1</v>
      </c>
      <c r="P16" s="105"/>
      <c r="Q16" s="105"/>
      <c r="R16" s="104"/>
    </row>
    <row r="17" spans="1:19" ht="13.8">
      <c r="A17" s="55">
        <v>14</v>
      </c>
      <c r="B17" s="156" t="s">
        <v>214</v>
      </c>
      <c r="C17" s="161"/>
      <c r="D17" s="35" t="s">
        <v>102</v>
      </c>
      <c r="E17" s="35" t="s">
        <v>103</v>
      </c>
      <c r="F17" s="35" t="s">
        <v>104</v>
      </c>
      <c r="G17" s="158" t="s">
        <v>550</v>
      </c>
      <c r="H17" s="51">
        <v>17</v>
      </c>
      <c r="I17" s="104">
        <v>43</v>
      </c>
      <c r="J17" s="104">
        <v>54</v>
      </c>
      <c r="K17" s="117">
        <f t="shared" si="0"/>
        <v>97</v>
      </c>
      <c r="L17" s="117">
        <f t="shared" si="1"/>
        <v>80</v>
      </c>
      <c r="M17" s="117">
        <f t="shared" si="2"/>
        <v>2</v>
      </c>
      <c r="N17" s="120"/>
      <c r="O17" s="123"/>
      <c r="P17" s="105"/>
      <c r="Q17" s="105"/>
      <c r="R17" s="104"/>
    </row>
    <row r="18" spans="1:19" ht="13.8">
      <c r="A18" s="55">
        <v>15</v>
      </c>
      <c r="B18" s="156" t="s">
        <v>214</v>
      </c>
      <c r="C18" s="160"/>
      <c r="D18" s="35" t="s">
        <v>329</v>
      </c>
      <c r="E18" s="35" t="s">
        <v>330</v>
      </c>
      <c r="F18" s="35" t="s">
        <v>26</v>
      </c>
      <c r="G18" s="158" t="s">
        <v>551</v>
      </c>
      <c r="H18" s="51">
        <v>6</v>
      </c>
      <c r="I18" s="104">
        <v>42</v>
      </c>
      <c r="J18" s="104">
        <v>45</v>
      </c>
      <c r="K18" s="117">
        <f t="shared" si="0"/>
        <v>87</v>
      </c>
      <c r="L18" s="117">
        <f t="shared" si="1"/>
        <v>81</v>
      </c>
      <c r="M18" s="117">
        <f t="shared" si="2"/>
        <v>1</v>
      </c>
      <c r="N18" s="120"/>
      <c r="O18" s="123"/>
      <c r="P18" s="105"/>
      <c r="Q18" s="105"/>
      <c r="R18" s="104"/>
    </row>
    <row r="19" spans="1:19" ht="13.8">
      <c r="A19" s="55">
        <v>16</v>
      </c>
      <c r="B19" s="156" t="s">
        <v>214</v>
      </c>
      <c r="C19" s="160"/>
      <c r="D19" s="36" t="s">
        <v>22</v>
      </c>
      <c r="E19" s="36" t="s">
        <v>23</v>
      </c>
      <c r="F19" s="36" t="s">
        <v>24</v>
      </c>
      <c r="G19" s="158" t="s">
        <v>551</v>
      </c>
      <c r="H19" s="51">
        <v>7</v>
      </c>
      <c r="I19" s="104">
        <v>43</v>
      </c>
      <c r="J19" s="104">
        <v>45</v>
      </c>
      <c r="K19" s="117">
        <f t="shared" si="0"/>
        <v>88</v>
      </c>
      <c r="L19" s="117">
        <f t="shared" si="1"/>
        <v>81</v>
      </c>
      <c r="M19" s="117">
        <f t="shared" si="2"/>
        <v>1</v>
      </c>
      <c r="N19" s="120"/>
      <c r="O19" s="123"/>
      <c r="P19" s="105"/>
      <c r="Q19" s="105"/>
      <c r="R19" s="104"/>
    </row>
    <row r="20" spans="1:19" ht="13.8">
      <c r="A20" s="55">
        <v>17</v>
      </c>
      <c r="B20" s="156" t="s">
        <v>214</v>
      </c>
      <c r="C20" s="161"/>
      <c r="D20" s="35" t="s">
        <v>35</v>
      </c>
      <c r="E20" s="35" t="s">
        <v>36</v>
      </c>
      <c r="F20" s="35" t="s">
        <v>37</v>
      </c>
      <c r="G20" s="158" t="s">
        <v>565</v>
      </c>
      <c r="H20" s="51">
        <v>12</v>
      </c>
      <c r="I20" s="104">
        <v>44</v>
      </c>
      <c r="J20" s="104">
        <v>49</v>
      </c>
      <c r="K20" s="117">
        <f t="shared" si="0"/>
        <v>93</v>
      </c>
      <c r="L20" s="117">
        <f t="shared" si="1"/>
        <v>81</v>
      </c>
      <c r="M20" s="117">
        <f t="shared" si="2"/>
        <v>1</v>
      </c>
      <c r="N20" s="120"/>
      <c r="O20" s="123"/>
      <c r="P20" s="105"/>
      <c r="Q20" s="105"/>
      <c r="R20" s="104"/>
    </row>
    <row r="21" spans="1:19" ht="13.8">
      <c r="A21" s="55">
        <v>18</v>
      </c>
      <c r="B21" s="156" t="s">
        <v>214</v>
      </c>
      <c r="C21" s="161"/>
      <c r="D21" s="35" t="s">
        <v>4</v>
      </c>
      <c r="E21" s="35" t="s">
        <v>5</v>
      </c>
      <c r="F21" s="35" t="s">
        <v>6</v>
      </c>
      <c r="G21" s="158" t="s">
        <v>551</v>
      </c>
      <c r="H21" s="51">
        <v>19</v>
      </c>
      <c r="I21" s="104">
        <v>49</v>
      </c>
      <c r="J21" s="104">
        <v>51</v>
      </c>
      <c r="K21" s="117">
        <f t="shared" si="0"/>
        <v>100</v>
      </c>
      <c r="L21" s="117">
        <f t="shared" si="1"/>
        <v>81</v>
      </c>
      <c r="M21" s="117">
        <f t="shared" si="2"/>
        <v>1</v>
      </c>
      <c r="N21" s="120"/>
      <c r="O21" s="123"/>
      <c r="P21" s="105"/>
      <c r="Q21" s="105"/>
      <c r="R21" s="104"/>
    </row>
    <row r="22" spans="1:19" ht="13.8">
      <c r="A22" s="55">
        <v>19</v>
      </c>
      <c r="B22" s="156" t="s">
        <v>214</v>
      </c>
      <c r="C22" s="160"/>
      <c r="D22" s="36" t="s">
        <v>73</v>
      </c>
      <c r="E22" s="36" t="s">
        <v>74</v>
      </c>
      <c r="F22" s="36" t="s">
        <v>75</v>
      </c>
      <c r="G22" s="158" t="s">
        <v>551</v>
      </c>
      <c r="H22" s="51">
        <v>14</v>
      </c>
      <c r="I22" s="104">
        <v>48</v>
      </c>
      <c r="J22" s="104">
        <v>48</v>
      </c>
      <c r="K22" s="117">
        <f t="shared" si="0"/>
        <v>96</v>
      </c>
      <c r="L22" s="117">
        <f t="shared" si="1"/>
        <v>82</v>
      </c>
      <c r="M22" s="117">
        <f t="shared" si="2"/>
        <v>1</v>
      </c>
      <c r="N22" s="120"/>
      <c r="O22" s="123"/>
      <c r="P22" s="105"/>
      <c r="Q22" s="105"/>
      <c r="R22" s="104"/>
    </row>
    <row r="23" spans="1:19" ht="14.4">
      <c r="A23" s="55">
        <v>20</v>
      </c>
      <c r="B23" s="156" t="s">
        <v>214</v>
      </c>
      <c r="C23" s="161"/>
      <c r="D23" s="167" t="s">
        <v>70</v>
      </c>
      <c r="E23" s="35" t="s">
        <v>71</v>
      </c>
      <c r="F23" s="35" t="s">
        <v>72</v>
      </c>
      <c r="G23" s="158" t="s">
        <v>551</v>
      </c>
      <c r="H23" s="51">
        <v>36</v>
      </c>
      <c r="I23" s="104">
        <v>57</v>
      </c>
      <c r="J23" s="104">
        <v>62</v>
      </c>
      <c r="K23" s="117">
        <f t="shared" si="0"/>
        <v>119</v>
      </c>
      <c r="L23" s="117">
        <f t="shared" si="1"/>
        <v>83</v>
      </c>
      <c r="M23" s="117">
        <f t="shared" si="2"/>
        <v>1</v>
      </c>
      <c r="N23" s="119"/>
      <c r="O23" s="123"/>
      <c r="P23" s="105"/>
      <c r="Q23" s="105"/>
      <c r="R23" s="104"/>
      <c r="S23" t="s">
        <v>572</v>
      </c>
    </row>
    <row r="24" spans="1:19" ht="13.8">
      <c r="A24" s="55">
        <v>21</v>
      </c>
      <c r="B24" s="156" t="s">
        <v>214</v>
      </c>
      <c r="C24" s="162"/>
      <c r="D24" s="35" t="s">
        <v>4</v>
      </c>
      <c r="E24" s="35" t="s">
        <v>8</v>
      </c>
      <c r="F24" s="35" t="s">
        <v>9</v>
      </c>
      <c r="G24" s="158" t="s">
        <v>551</v>
      </c>
      <c r="H24" s="51">
        <v>12</v>
      </c>
      <c r="I24" s="104">
        <v>48</v>
      </c>
      <c r="J24" s="104">
        <v>48</v>
      </c>
      <c r="K24" s="117">
        <f t="shared" si="0"/>
        <v>96</v>
      </c>
      <c r="L24" s="117">
        <f t="shared" si="1"/>
        <v>84</v>
      </c>
      <c r="M24" s="117">
        <f t="shared" si="2"/>
        <v>1</v>
      </c>
      <c r="N24" s="120"/>
      <c r="O24" s="123"/>
      <c r="P24" s="105"/>
      <c r="Q24" s="105"/>
      <c r="R24" s="104"/>
    </row>
    <row r="25" spans="1:19" ht="13.8">
      <c r="A25" s="55">
        <v>22</v>
      </c>
      <c r="B25" s="156" t="s">
        <v>214</v>
      </c>
      <c r="C25" s="160"/>
      <c r="D25" s="36" t="s">
        <v>90</v>
      </c>
      <c r="E25" s="36" t="s">
        <v>91</v>
      </c>
      <c r="F25" s="36" t="s">
        <v>92</v>
      </c>
      <c r="G25" s="158" t="s">
        <v>550</v>
      </c>
      <c r="H25" s="51">
        <v>10</v>
      </c>
      <c r="I25" s="104">
        <v>45</v>
      </c>
      <c r="J25" s="104">
        <v>50</v>
      </c>
      <c r="K25" s="117">
        <f t="shared" si="0"/>
        <v>95</v>
      </c>
      <c r="L25" s="117">
        <f t="shared" si="1"/>
        <v>85</v>
      </c>
      <c r="M25" s="117">
        <f t="shared" si="2"/>
        <v>1</v>
      </c>
      <c r="N25" s="120"/>
      <c r="O25" s="123">
        <v>1</v>
      </c>
      <c r="P25" s="105"/>
      <c r="Q25" s="105"/>
      <c r="R25" s="104"/>
      <c r="S25" t="s">
        <v>576</v>
      </c>
    </row>
    <row r="26" spans="1:19" ht="13.8">
      <c r="A26" s="55">
        <v>23</v>
      </c>
      <c r="B26" s="156" t="s">
        <v>214</v>
      </c>
      <c r="C26" s="161"/>
      <c r="D26" s="166" t="s">
        <v>67</v>
      </c>
      <c r="E26" s="36" t="s">
        <v>68</v>
      </c>
      <c r="F26" s="36" t="s">
        <v>6</v>
      </c>
      <c r="G26" s="158" t="s">
        <v>553</v>
      </c>
      <c r="H26" s="51">
        <v>31</v>
      </c>
      <c r="I26" s="104">
        <v>61</v>
      </c>
      <c r="J26" s="104">
        <v>57</v>
      </c>
      <c r="K26" s="117">
        <f t="shared" si="0"/>
        <v>118</v>
      </c>
      <c r="L26" s="117">
        <f t="shared" si="1"/>
        <v>87</v>
      </c>
      <c r="M26" s="117">
        <f t="shared" si="2"/>
        <v>1</v>
      </c>
      <c r="N26" s="120"/>
      <c r="O26" s="123"/>
      <c r="P26" s="105"/>
      <c r="Q26" s="105"/>
      <c r="R26" s="104"/>
      <c r="S26" t="s">
        <v>577</v>
      </c>
    </row>
    <row r="27" spans="1:19" ht="13.8">
      <c r="A27" s="55">
        <v>24</v>
      </c>
      <c r="B27" s="156" t="s">
        <v>214</v>
      </c>
      <c r="C27" s="161"/>
      <c r="D27" s="35" t="s">
        <v>38</v>
      </c>
      <c r="E27" s="35" t="s">
        <v>39</v>
      </c>
      <c r="F27" s="35" t="s">
        <v>6</v>
      </c>
      <c r="G27" s="158" t="s">
        <v>550</v>
      </c>
      <c r="H27" s="51">
        <v>9</v>
      </c>
      <c r="I27" s="104">
        <v>45</v>
      </c>
      <c r="J27" s="104">
        <v>52</v>
      </c>
      <c r="K27" s="117">
        <f t="shared" si="0"/>
        <v>97</v>
      </c>
      <c r="L27" s="117">
        <f t="shared" si="1"/>
        <v>88</v>
      </c>
      <c r="M27" s="117">
        <f t="shared" si="2"/>
        <v>1</v>
      </c>
      <c r="N27" s="120"/>
      <c r="O27" s="123"/>
      <c r="P27" s="105"/>
      <c r="Q27" s="105"/>
      <c r="R27" s="104"/>
    </row>
    <row r="28" spans="1:19" ht="14.4">
      <c r="A28" s="55">
        <v>25</v>
      </c>
      <c r="B28" s="156" t="s">
        <v>214</v>
      </c>
      <c r="C28" s="161"/>
      <c r="D28" s="166" t="s">
        <v>287</v>
      </c>
      <c r="E28" s="36" t="s">
        <v>288</v>
      </c>
      <c r="F28" s="36" t="s">
        <v>459</v>
      </c>
      <c r="G28" s="158" t="s">
        <v>551</v>
      </c>
      <c r="H28" s="51">
        <v>20</v>
      </c>
      <c r="I28" s="104">
        <v>55</v>
      </c>
      <c r="J28" s="104">
        <v>53</v>
      </c>
      <c r="K28" s="117">
        <f t="shared" si="0"/>
        <v>108</v>
      </c>
      <c r="L28" s="117">
        <f t="shared" si="1"/>
        <v>88</v>
      </c>
      <c r="M28" s="117">
        <f t="shared" si="2"/>
        <v>1</v>
      </c>
      <c r="N28" s="223">
        <f>IF(H28&gt;=36,36,H28+1)</f>
        <v>21</v>
      </c>
      <c r="O28" s="123"/>
      <c r="P28" s="105"/>
      <c r="Q28" s="105"/>
      <c r="R28" s="104"/>
    </row>
    <row r="29" spans="1:19" ht="14.4">
      <c r="A29" s="55">
        <v>26</v>
      </c>
      <c r="B29" s="156" t="s">
        <v>214</v>
      </c>
      <c r="C29" s="161"/>
      <c r="D29" s="35" t="s">
        <v>54</v>
      </c>
      <c r="E29" s="35" t="s">
        <v>55</v>
      </c>
      <c r="F29" s="35" t="s">
        <v>56</v>
      </c>
      <c r="G29" s="158" t="s">
        <v>553</v>
      </c>
      <c r="H29" s="51">
        <v>25</v>
      </c>
      <c r="I29" s="104">
        <v>55</v>
      </c>
      <c r="J29" s="104">
        <v>60</v>
      </c>
      <c r="K29" s="117">
        <f t="shared" si="0"/>
        <v>115</v>
      </c>
      <c r="L29" s="117">
        <f t="shared" si="1"/>
        <v>90</v>
      </c>
      <c r="M29" s="117">
        <f t="shared" si="2"/>
        <v>1</v>
      </c>
      <c r="N29" s="223">
        <f>IF(H29&gt;=36,36,H29+2)</f>
        <v>27</v>
      </c>
      <c r="O29" s="123"/>
      <c r="P29" s="105"/>
      <c r="Q29" s="105"/>
      <c r="R29" s="104"/>
    </row>
    <row r="30" spans="1:19" ht="14.4">
      <c r="A30" s="55">
        <v>27</v>
      </c>
      <c r="B30" s="156" t="s">
        <v>214</v>
      </c>
      <c r="C30" s="54"/>
      <c r="D30" s="35"/>
      <c r="E30" s="35"/>
      <c r="F30" s="35"/>
      <c r="G30" s="158"/>
      <c r="H30" s="51"/>
      <c r="I30" s="104"/>
      <c r="J30" s="104"/>
      <c r="K30" s="117">
        <f>I30+J30</f>
        <v>0</v>
      </c>
      <c r="L30" s="117">
        <f t="shared" ref="L30:L53" si="3">IF(H30="-","-",K30-H30)</f>
        <v>0</v>
      </c>
      <c r="M30" s="117">
        <f t="shared" ref="M30:M53" si="4">IF(B30="会員",IF(16-A30&gt;1,16-A30,1),"-")</f>
        <v>1</v>
      </c>
      <c r="N30" s="119"/>
      <c r="O30" s="123"/>
      <c r="P30" s="105"/>
      <c r="Q30" s="105"/>
      <c r="R30" s="104"/>
    </row>
    <row r="31" spans="1:19" ht="14.4">
      <c r="A31" s="55">
        <v>28</v>
      </c>
      <c r="B31" s="156" t="s">
        <v>214</v>
      </c>
      <c r="C31" s="54"/>
      <c r="D31" s="35"/>
      <c r="E31" s="35"/>
      <c r="F31" s="35"/>
      <c r="G31" s="158"/>
      <c r="H31" s="51"/>
      <c r="I31" s="104"/>
      <c r="J31" s="104"/>
      <c r="K31" s="117">
        <f>I31+J31</f>
        <v>0</v>
      </c>
      <c r="L31" s="117">
        <f t="shared" si="3"/>
        <v>0</v>
      </c>
      <c r="M31" s="117">
        <f t="shared" si="4"/>
        <v>1</v>
      </c>
      <c r="N31" s="119"/>
      <c r="O31" s="123"/>
      <c r="P31" s="105"/>
      <c r="Q31" s="105"/>
      <c r="R31" s="104"/>
    </row>
    <row r="32" spans="1:19" ht="14.4">
      <c r="A32" s="55">
        <v>29</v>
      </c>
      <c r="B32" s="156" t="s">
        <v>210</v>
      </c>
      <c r="C32" s="53"/>
      <c r="D32" s="36"/>
      <c r="E32" s="36"/>
      <c r="F32" s="36"/>
      <c r="G32" s="158"/>
      <c r="H32" s="50"/>
      <c r="I32" s="104"/>
      <c r="J32" s="104"/>
      <c r="K32" s="117">
        <f t="shared" ref="K32:K37" si="5">I32+J32</f>
        <v>0</v>
      </c>
      <c r="L32" s="117">
        <f t="shared" si="3"/>
        <v>0</v>
      </c>
      <c r="M32" s="117" t="str">
        <f t="shared" si="4"/>
        <v>-</v>
      </c>
      <c r="N32" s="119"/>
      <c r="O32" s="123"/>
      <c r="P32" s="105"/>
      <c r="Q32" s="105"/>
      <c r="R32" s="104"/>
    </row>
    <row r="33" spans="1:18" ht="14.4">
      <c r="A33" s="55">
        <v>30</v>
      </c>
      <c r="B33" s="156" t="s">
        <v>210</v>
      </c>
      <c r="C33" s="53"/>
      <c r="D33" s="36"/>
      <c r="E33" s="36"/>
      <c r="F33" s="36"/>
      <c r="G33" s="158"/>
      <c r="H33" s="50"/>
      <c r="I33" s="104"/>
      <c r="J33" s="104"/>
      <c r="K33" s="117">
        <f t="shared" si="5"/>
        <v>0</v>
      </c>
      <c r="L33" s="117">
        <f t="shared" si="3"/>
        <v>0</v>
      </c>
      <c r="M33" s="117" t="str">
        <f t="shared" si="4"/>
        <v>-</v>
      </c>
      <c r="N33" s="119"/>
      <c r="O33" s="123"/>
      <c r="P33" s="105"/>
      <c r="Q33" s="105"/>
      <c r="R33" s="104"/>
    </row>
    <row r="34" spans="1:18" ht="13.8">
      <c r="A34" s="55">
        <v>31</v>
      </c>
      <c r="B34" s="156" t="s">
        <v>211</v>
      </c>
      <c r="C34" s="161"/>
      <c r="D34" s="35" t="s">
        <v>554</v>
      </c>
      <c r="E34" s="35" t="s">
        <v>555</v>
      </c>
      <c r="F34" s="35" t="s">
        <v>556</v>
      </c>
      <c r="G34" s="158"/>
      <c r="H34" s="52"/>
      <c r="I34" s="104">
        <v>45</v>
      </c>
      <c r="J34" s="104">
        <v>51</v>
      </c>
      <c r="K34" s="117">
        <f>I34+J34</f>
        <v>96</v>
      </c>
      <c r="L34" s="117">
        <f t="shared" si="3"/>
        <v>96</v>
      </c>
      <c r="M34" s="117" t="str">
        <f t="shared" si="4"/>
        <v>-</v>
      </c>
      <c r="N34" s="120"/>
      <c r="O34" s="123">
        <v>1</v>
      </c>
      <c r="P34" s="105"/>
      <c r="Q34" s="105"/>
      <c r="R34" s="104"/>
    </row>
    <row r="35" spans="1:18" ht="13.8">
      <c r="A35" s="55">
        <v>32</v>
      </c>
      <c r="B35" s="156" t="s">
        <v>211</v>
      </c>
      <c r="C35" s="160"/>
      <c r="D35" s="36" t="s">
        <v>557</v>
      </c>
      <c r="E35" s="36" t="s">
        <v>558</v>
      </c>
      <c r="F35" s="36" t="s">
        <v>559</v>
      </c>
      <c r="G35" s="158"/>
      <c r="H35" s="50"/>
      <c r="I35" s="104">
        <v>49</v>
      </c>
      <c r="J35" s="104">
        <v>51</v>
      </c>
      <c r="K35" s="117">
        <f t="shared" si="5"/>
        <v>100</v>
      </c>
      <c r="L35" s="117">
        <f t="shared" si="3"/>
        <v>100</v>
      </c>
      <c r="M35" s="117" t="str">
        <f t="shared" si="4"/>
        <v>-</v>
      </c>
      <c r="N35" s="120"/>
      <c r="O35" s="123"/>
      <c r="P35" s="105"/>
      <c r="Q35" s="105"/>
      <c r="R35" s="104"/>
    </row>
    <row r="36" spans="1:18" ht="13.8">
      <c r="A36" s="55">
        <v>33</v>
      </c>
      <c r="B36" s="156" t="s">
        <v>211</v>
      </c>
      <c r="C36" s="160"/>
      <c r="D36" s="36" t="s">
        <v>560</v>
      </c>
      <c r="E36" s="36" t="s">
        <v>561</v>
      </c>
      <c r="F36" s="36" t="s">
        <v>562</v>
      </c>
      <c r="G36" s="158"/>
      <c r="H36" s="50"/>
      <c r="I36" s="104">
        <v>66</v>
      </c>
      <c r="J36" s="104">
        <v>66</v>
      </c>
      <c r="K36" s="117">
        <f t="shared" si="5"/>
        <v>132</v>
      </c>
      <c r="L36" s="117">
        <f t="shared" si="3"/>
        <v>132</v>
      </c>
      <c r="M36" s="117" t="str">
        <f t="shared" si="4"/>
        <v>-</v>
      </c>
      <c r="N36" s="120"/>
      <c r="O36" s="123"/>
      <c r="P36" s="105"/>
      <c r="Q36" s="105"/>
      <c r="R36" s="104"/>
    </row>
    <row r="37" spans="1:18" ht="13.8">
      <c r="A37" s="55">
        <v>34</v>
      </c>
      <c r="B37" s="156" t="s">
        <v>205</v>
      </c>
      <c r="C37" s="160"/>
      <c r="D37" s="36" t="s">
        <v>19</v>
      </c>
      <c r="E37" s="36" t="s">
        <v>5</v>
      </c>
      <c r="F37" s="36" t="s">
        <v>20</v>
      </c>
      <c r="G37" s="158"/>
      <c r="H37" s="50"/>
      <c r="I37" s="104">
        <v>42</v>
      </c>
      <c r="J37" s="104">
        <v>47</v>
      </c>
      <c r="K37" s="117">
        <f t="shared" si="5"/>
        <v>89</v>
      </c>
      <c r="L37" s="117">
        <f t="shared" si="3"/>
        <v>89</v>
      </c>
      <c r="M37" s="117" t="str">
        <f>IF(B37="会員",IF(16-A37&gt;1,16-A37,1),"-")</f>
        <v>-</v>
      </c>
      <c r="N37" s="120"/>
      <c r="O37" s="123">
        <v>1</v>
      </c>
      <c r="P37" s="165" t="s">
        <v>569</v>
      </c>
      <c r="Q37" s="105"/>
      <c r="R37" s="104"/>
    </row>
    <row r="38" spans="1:18" ht="13.8">
      <c r="A38" s="55">
        <v>35</v>
      </c>
      <c r="B38" s="156"/>
      <c r="C38" s="54"/>
      <c r="D38" s="37"/>
      <c r="E38" s="37"/>
      <c r="F38" s="37"/>
      <c r="G38" s="158"/>
      <c r="H38" s="51"/>
      <c r="I38" s="104"/>
      <c r="J38" s="104"/>
      <c r="K38" s="117">
        <f t="shared" ref="K38:K53" si="6">I38+J38</f>
        <v>0</v>
      </c>
      <c r="L38" s="117">
        <f t="shared" si="3"/>
        <v>0</v>
      </c>
      <c r="M38" s="117" t="str">
        <f t="shared" si="4"/>
        <v>-</v>
      </c>
      <c r="N38" s="121"/>
      <c r="O38" s="123"/>
      <c r="P38" s="105"/>
      <c r="Q38" s="105"/>
      <c r="R38" s="104"/>
    </row>
    <row r="39" spans="1:18" ht="13.8">
      <c r="A39" s="55">
        <v>36</v>
      </c>
      <c r="B39" s="156"/>
      <c r="C39" s="53"/>
      <c r="D39" s="32"/>
      <c r="E39" s="32"/>
      <c r="F39" s="32"/>
      <c r="G39" s="158"/>
      <c r="H39" s="51"/>
      <c r="I39" s="104"/>
      <c r="J39" s="104"/>
      <c r="K39" s="117">
        <f t="shared" si="6"/>
        <v>0</v>
      </c>
      <c r="L39" s="117">
        <f t="shared" si="3"/>
        <v>0</v>
      </c>
      <c r="M39" s="117" t="str">
        <f t="shared" si="4"/>
        <v>-</v>
      </c>
      <c r="N39" s="121"/>
      <c r="O39" s="123"/>
      <c r="P39" s="105"/>
      <c r="Q39" s="105"/>
      <c r="R39" s="104"/>
    </row>
    <row r="40" spans="1:18" ht="13.8">
      <c r="A40" s="55">
        <v>37</v>
      </c>
      <c r="B40" s="156"/>
      <c r="C40" s="53"/>
      <c r="D40" s="32"/>
      <c r="E40" s="32"/>
      <c r="F40" s="32"/>
      <c r="G40" s="158"/>
      <c r="H40" s="51"/>
      <c r="I40" s="104"/>
      <c r="J40" s="104"/>
      <c r="K40" s="117">
        <f t="shared" si="6"/>
        <v>0</v>
      </c>
      <c r="L40" s="117">
        <f t="shared" si="3"/>
        <v>0</v>
      </c>
      <c r="M40" s="117" t="str">
        <f t="shared" si="4"/>
        <v>-</v>
      </c>
      <c r="N40" s="121"/>
      <c r="O40" s="123"/>
      <c r="P40" s="105"/>
      <c r="Q40" s="105"/>
      <c r="R40" s="104"/>
    </row>
    <row r="41" spans="1:18" ht="13.8">
      <c r="A41" s="55">
        <v>38</v>
      </c>
      <c r="B41" s="156"/>
      <c r="C41" s="53"/>
      <c r="D41" s="32"/>
      <c r="E41" s="32"/>
      <c r="F41" s="32"/>
      <c r="G41" s="158"/>
      <c r="H41" s="51"/>
      <c r="I41" s="104"/>
      <c r="J41" s="104"/>
      <c r="K41" s="117">
        <f t="shared" si="6"/>
        <v>0</v>
      </c>
      <c r="L41" s="117">
        <f t="shared" si="3"/>
        <v>0</v>
      </c>
      <c r="M41" s="117" t="str">
        <f t="shared" si="4"/>
        <v>-</v>
      </c>
      <c r="N41" s="121"/>
      <c r="O41" s="123"/>
      <c r="P41" s="105"/>
      <c r="Q41" s="105"/>
      <c r="R41" s="104"/>
    </row>
    <row r="42" spans="1:18" ht="13.8">
      <c r="A42" s="55">
        <v>39</v>
      </c>
      <c r="B42" s="156"/>
      <c r="C42" s="53"/>
      <c r="D42" s="32"/>
      <c r="E42" s="32"/>
      <c r="F42" s="32"/>
      <c r="G42" s="158"/>
      <c r="H42" s="51"/>
      <c r="I42" s="104"/>
      <c r="J42" s="104"/>
      <c r="K42" s="117">
        <f t="shared" si="6"/>
        <v>0</v>
      </c>
      <c r="L42" s="117">
        <f t="shared" si="3"/>
        <v>0</v>
      </c>
      <c r="M42" s="117" t="str">
        <f t="shared" si="4"/>
        <v>-</v>
      </c>
      <c r="N42" s="121"/>
      <c r="O42" s="123"/>
      <c r="P42" s="105"/>
      <c r="Q42" s="105"/>
      <c r="R42" s="104"/>
    </row>
    <row r="43" spans="1:18" ht="13.8">
      <c r="A43" s="55">
        <v>40</v>
      </c>
      <c r="B43" s="156"/>
      <c r="C43" s="53"/>
      <c r="D43" s="32"/>
      <c r="E43" s="32"/>
      <c r="F43" s="32"/>
      <c r="G43" s="158"/>
      <c r="H43" s="51"/>
      <c r="I43" s="104"/>
      <c r="J43" s="104"/>
      <c r="K43" s="117">
        <f t="shared" si="6"/>
        <v>0</v>
      </c>
      <c r="L43" s="117">
        <f t="shared" si="3"/>
        <v>0</v>
      </c>
      <c r="M43" s="117" t="str">
        <f t="shared" si="4"/>
        <v>-</v>
      </c>
      <c r="N43" s="121"/>
      <c r="O43" s="123"/>
      <c r="P43" s="105"/>
      <c r="Q43" s="105"/>
      <c r="R43" s="104"/>
    </row>
    <row r="44" spans="1:18" ht="13.8">
      <c r="A44" s="55">
        <v>41</v>
      </c>
      <c r="B44" s="156"/>
      <c r="C44" s="53"/>
      <c r="D44" s="32"/>
      <c r="E44" s="32"/>
      <c r="F44" s="32"/>
      <c r="G44" s="158"/>
      <c r="H44" s="51"/>
      <c r="I44" s="104"/>
      <c r="J44" s="104"/>
      <c r="K44" s="117">
        <f t="shared" si="6"/>
        <v>0</v>
      </c>
      <c r="L44" s="117">
        <f t="shared" si="3"/>
        <v>0</v>
      </c>
      <c r="M44" s="117" t="str">
        <f t="shared" si="4"/>
        <v>-</v>
      </c>
      <c r="N44" s="121"/>
      <c r="O44" s="123"/>
      <c r="P44" s="105"/>
      <c r="Q44" s="105"/>
      <c r="R44" s="104"/>
    </row>
    <row r="45" spans="1:18" ht="13.8">
      <c r="A45" s="55">
        <v>42</v>
      </c>
      <c r="B45" s="156"/>
      <c r="C45" s="53"/>
      <c r="D45" s="32"/>
      <c r="E45" s="32"/>
      <c r="F45" s="32"/>
      <c r="G45" s="158"/>
      <c r="H45" s="51"/>
      <c r="I45" s="104"/>
      <c r="J45" s="104"/>
      <c r="K45" s="117">
        <f t="shared" si="6"/>
        <v>0</v>
      </c>
      <c r="L45" s="117">
        <f t="shared" si="3"/>
        <v>0</v>
      </c>
      <c r="M45" s="117" t="str">
        <f t="shared" si="4"/>
        <v>-</v>
      </c>
      <c r="N45" s="121"/>
      <c r="O45" s="123"/>
      <c r="P45" s="105"/>
      <c r="Q45" s="105"/>
      <c r="R45" s="104"/>
    </row>
    <row r="46" spans="1:18" ht="13.8">
      <c r="A46" s="55">
        <v>43</v>
      </c>
      <c r="B46" s="156"/>
      <c r="C46" s="53"/>
      <c r="D46" s="32"/>
      <c r="E46" s="32"/>
      <c r="F46" s="32"/>
      <c r="G46" s="158"/>
      <c r="H46" s="51"/>
      <c r="I46" s="104"/>
      <c r="J46" s="104"/>
      <c r="K46" s="117">
        <f t="shared" si="6"/>
        <v>0</v>
      </c>
      <c r="L46" s="117">
        <f t="shared" si="3"/>
        <v>0</v>
      </c>
      <c r="M46" s="117" t="str">
        <f t="shared" si="4"/>
        <v>-</v>
      </c>
      <c r="N46" s="121"/>
      <c r="O46" s="123"/>
      <c r="P46" s="105"/>
      <c r="Q46" s="105"/>
      <c r="R46" s="104"/>
    </row>
    <row r="47" spans="1:18" ht="13.8">
      <c r="A47" s="55">
        <v>44</v>
      </c>
      <c r="B47" s="156"/>
      <c r="C47" s="53"/>
      <c r="D47" s="32"/>
      <c r="E47" s="32"/>
      <c r="F47" s="32"/>
      <c r="G47" s="158"/>
      <c r="H47" s="51"/>
      <c r="I47" s="104"/>
      <c r="J47" s="104"/>
      <c r="K47" s="117">
        <f t="shared" si="6"/>
        <v>0</v>
      </c>
      <c r="L47" s="117">
        <f t="shared" si="3"/>
        <v>0</v>
      </c>
      <c r="M47" s="117" t="str">
        <f t="shared" si="4"/>
        <v>-</v>
      </c>
      <c r="N47" s="121"/>
      <c r="O47" s="123"/>
      <c r="P47" s="105"/>
      <c r="Q47" s="105"/>
      <c r="R47" s="104"/>
    </row>
    <row r="48" spans="1:18" ht="13.8">
      <c r="A48" s="55">
        <v>45</v>
      </c>
      <c r="B48" s="156"/>
      <c r="C48" s="53"/>
      <c r="D48" s="32"/>
      <c r="E48" s="32"/>
      <c r="F48" s="32"/>
      <c r="G48" s="158"/>
      <c r="H48" s="51"/>
      <c r="I48" s="104"/>
      <c r="J48" s="104"/>
      <c r="K48" s="117">
        <f t="shared" si="6"/>
        <v>0</v>
      </c>
      <c r="L48" s="117">
        <f t="shared" si="3"/>
        <v>0</v>
      </c>
      <c r="M48" s="117" t="str">
        <f t="shared" si="4"/>
        <v>-</v>
      </c>
      <c r="N48" s="121"/>
      <c r="O48" s="123"/>
      <c r="P48" s="105"/>
      <c r="Q48" s="105"/>
      <c r="R48" s="104"/>
    </row>
    <row r="49" spans="1:18" ht="13.8">
      <c r="A49" s="55">
        <v>46</v>
      </c>
      <c r="B49" s="156"/>
      <c r="C49" s="53"/>
      <c r="D49" s="32"/>
      <c r="E49" s="32"/>
      <c r="F49" s="32"/>
      <c r="G49" s="158"/>
      <c r="H49" s="51"/>
      <c r="I49" s="104"/>
      <c r="J49" s="104"/>
      <c r="K49" s="117">
        <f t="shared" si="6"/>
        <v>0</v>
      </c>
      <c r="L49" s="117">
        <f t="shared" si="3"/>
        <v>0</v>
      </c>
      <c r="M49" s="117" t="str">
        <f t="shared" si="4"/>
        <v>-</v>
      </c>
      <c r="N49" s="121"/>
      <c r="O49" s="123"/>
      <c r="P49" s="105"/>
      <c r="Q49" s="105"/>
      <c r="R49" s="104"/>
    </row>
    <row r="50" spans="1:18" ht="13.8">
      <c r="A50" s="55">
        <v>47</v>
      </c>
      <c r="B50" s="156"/>
      <c r="C50" s="53"/>
      <c r="D50" s="32"/>
      <c r="E50" s="32"/>
      <c r="F50" s="32"/>
      <c r="G50" s="158"/>
      <c r="H50" s="51"/>
      <c r="I50" s="104"/>
      <c r="J50" s="104"/>
      <c r="K50" s="117">
        <f t="shared" si="6"/>
        <v>0</v>
      </c>
      <c r="L50" s="117">
        <f t="shared" si="3"/>
        <v>0</v>
      </c>
      <c r="M50" s="117" t="str">
        <f t="shared" si="4"/>
        <v>-</v>
      </c>
      <c r="N50" s="121"/>
      <c r="O50" s="123"/>
      <c r="P50" s="105"/>
      <c r="Q50" s="105"/>
      <c r="R50" s="104"/>
    </row>
    <row r="51" spans="1:18" ht="13.8">
      <c r="A51" s="55">
        <v>48</v>
      </c>
      <c r="B51" s="156"/>
      <c r="C51" s="53"/>
      <c r="D51" s="32"/>
      <c r="E51" s="32"/>
      <c r="F51" s="32"/>
      <c r="G51" s="158"/>
      <c r="H51" s="51"/>
      <c r="I51" s="104"/>
      <c r="J51" s="104"/>
      <c r="K51" s="117">
        <f t="shared" si="6"/>
        <v>0</v>
      </c>
      <c r="L51" s="117">
        <f t="shared" si="3"/>
        <v>0</v>
      </c>
      <c r="M51" s="117" t="str">
        <f t="shared" si="4"/>
        <v>-</v>
      </c>
      <c r="N51" s="121"/>
      <c r="O51" s="123"/>
      <c r="P51" s="105"/>
      <c r="Q51" s="105"/>
      <c r="R51" s="104"/>
    </row>
    <row r="52" spans="1:18" ht="13.8">
      <c r="A52" s="55">
        <v>49</v>
      </c>
      <c r="B52" s="156"/>
      <c r="C52" s="53"/>
      <c r="D52" s="32"/>
      <c r="E52" s="32"/>
      <c r="F52" s="32"/>
      <c r="G52" s="158"/>
      <c r="H52" s="51"/>
      <c r="I52" s="104"/>
      <c r="J52" s="104"/>
      <c r="K52" s="117">
        <f t="shared" si="6"/>
        <v>0</v>
      </c>
      <c r="L52" s="117">
        <f t="shared" si="3"/>
        <v>0</v>
      </c>
      <c r="M52" s="117" t="str">
        <f t="shared" si="4"/>
        <v>-</v>
      </c>
      <c r="N52" s="121"/>
      <c r="O52" s="123"/>
      <c r="P52" s="105"/>
      <c r="Q52" s="105"/>
      <c r="R52" s="104"/>
    </row>
    <row r="53" spans="1:18" ht="13.8">
      <c r="A53" s="55">
        <v>50</v>
      </c>
      <c r="B53" s="156"/>
      <c r="C53" s="53"/>
      <c r="D53" s="32"/>
      <c r="E53" s="32"/>
      <c r="F53" s="32"/>
      <c r="G53" s="158"/>
      <c r="H53" s="51"/>
      <c r="I53" s="104"/>
      <c r="J53" s="104"/>
      <c r="K53" s="117">
        <f t="shared" si="6"/>
        <v>0</v>
      </c>
      <c r="L53" s="117">
        <f t="shared" si="3"/>
        <v>0</v>
      </c>
      <c r="M53" s="117" t="str">
        <f t="shared" si="4"/>
        <v>-</v>
      </c>
      <c r="N53" s="121"/>
      <c r="O53" s="123"/>
      <c r="P53" s="105"/>
      <c r="Q53" s="105"/>
      <c r="R53" s="104"/>
    </row>
    <row r="56" spans="1:18">
      <c r="B56" t="s">
        <v>580</v>
      </c>
    </row>
    <row r="58" spans="1:18" ht="14.4">
      <c r="B58" s="169" t="s">
        <v>581</v>
      </c>
    </row>
    <row r="59" spans="1:18">
      <c r="B59" t="s">
        <v>582</v>
      </c>
    </row>
    <row r="61" spans="1:18" ht="14.4">
      <c r="B61" s="169" t="s">
        <v>583</v>
      </c>
    </row>
    <row r="62" spans="1:18">
      <c r="B62" t="s">
        <v>584</v>
      </c>
    </row>
    <row r="64" spans="1:18" ht="14.4">
      <c r="B64" s="169" t="s">
        <v>585</v>
      </c>
    </row>
    <row r="65" spans="2:2">
      <c r="B65" t="s">
        <v>586</v>
      </c>
    </row>
    <row r="67" spans="2:2" ht="14.4">
      <c r="B67" s="169" t="s">
        <v>587</v>
      </c>
    </row>
    <row r="68" spans="2:2">
      <c r="B68" t="s">
        <v>588</v>
      </c>
    </row>
  </sheetData>
  <mergeCells count="2">
    <mergeCell ref="A1:E2"/>
    <mergeCell ref="D3:E3"/>
  </mergeCells>
  <phoneticPr fontId="2"/>
  <dataValidations count="2">
    <dataValidation type="list" allowBlank="1" showInputMessage="1" showErrorMessage="1" sqref="B4:B53">
      <formula1>"会員,NEW-1,NEW-2,GUEST"</formula1>
    </dataValidation>
    <dataValidation type="list" allowBlank="1" showInputMessage="1" showErrorMessage="1" sqref="G4:G53">
      <formula1>"Blue,White,Black,Red"</formula1>
    </dataValidation>
  </dataValidations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1"/>
  <sheetViews>
    <sheetView zoomScaleNormal="100" workbookViewId="0">
      <pane ySplit="3" topLeftCell="A4" activePane="bottomLeft" state="frozen"/>
      <selection pane="bottomLeft" activeCell="D24" sqref="D24:F24"/>
    </sheetView>
  </sheetViews>
  <sheetFormatPr defaultColWidth="9.109375" defaultRowHeight="13.2"/>
  <cols>
    <col min="1" max="1" width="5.88671875" style="178" customWidth="1"/>
    <col min="2" max="2" width="8.5546875" style="178" bestFit="1" customWidth="1"/>
    <col min="3" max="3" width="3.33203125" style="178" bestFit="1" customWidth="1"/>
    <col min="4" max="4" width="11.33203125" style="178" bestFit="1" customWidth="1"/>
    <col min="5" max="5" width="10.6640625" style="178" bestFit="1" customWidth="1"/>
    <col min="6" max="6" width="34" style="178" bestFit="1" customWidth="1"/>
    <col min="7" max="10" width="7.6640625" style="178" customWidth="1"/>
    <col min="11" max="14" width="8.33203125" style="178" customWidth="1"/>
    <col min="15" max="18" width="10.6640625" style="178" bestFit="1" customWidth="1"/>
    <col min="19" max="19" width="3" style="179" bestFit="1" customWidth="1"/>
    <col min="20" max="16384" width="9.109375" style="178"/>
  </cols>
  <sheetData>
    <row r="1" spans="1:19" ht="18">
      <c r="A1" s="194" t="s">
        <v>599</v>
      </c>
      <c r="B1" s="192"/>
      <c r="C1" s="192"/>
      <c r="D1" s="192"/>
      <c r="E1" s="192"/>
    </row>
    <row r="2" spans="1:19" ht="14.4">
      <c r="A2" s="192"/>
      <c r="B2" s="192"/>
      <c r="C2" s="192"/>
      <c r="D2" s="192"/>
      <c r="E2" s="192"/>
    </row>
    <row r="3" spans="1:19" ht="14.4">
      <c r="A3" s="193" t="s">
        <v>212</v>
      </c>
      <c r="B3" s="156" t="s">
        <v>213</v>
      </c>
      <c r="C3" s="49" t="s">
        <v>215</v>
      </c>
      <c r="D3" s="326" t="s">
        <v>201</v>
      </c>
      <c r="E3" s="326"/>
      <c r="F3" s="200" t="s">
        <v>202</v>
      </c>
      <c r="G3" s="180" t="s">
        <v>216</v>
      </c>
      <c r="H3" s="200" t="s">
        <v>217</v>
      </c>
      <c r="I3" s="180" t="s">
        <v>218</v>
      </c>
      <c r="J3" s="180" t="s">
        <v>219</v>
      </c>
      <c r="K3" s="181" t="s">
        <v>220</v>
      </c>
      <c r="L3" s="181" t="s">
        <v>221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</row>
    <row r="4" spans="1:19" ht="14.4">
      <c r="A4" s="55">
        <v>1</v>
      </c>
      <c r="B4" s="156" t="s">
        <v>214</v>
      </c>
      <c r="C4" s="176">
        <v>2</v>
      </c>
      <c r="D4" s="196" t="s">
        <v>62</v>
      </c>
      <c r="E4" s="35" t="s">
        <v>63</v>
      </c>
      <c r="F4" s="35" t="s">
        <v>18</v>
      </c>
      <c r="G4" s="171"/>
      <c r="H4" s="185">
        <v>28</v>
      </c>
      <c r="I4" s="186">
        <v>48</v>
      </c>
      <c r="J4" s="186">
        <v>43</v>
      </c>
      <c r="K4" s="187">
        <f t="shared" ref="K4:K28" si="0">I4+J4</f>
        <v>91</v>
      </c>
      <c r="L4" s="187">
        <f t="shared" ref="L4:L28" si="1">IF(H4="-","-",K4-H4)</f>
        <v>63</v>
      </c>
      <c r="M4" s="187">
        <f t="shared" ref="M4:M28" si="2">IF(B4="会員",IF(16-A4&gt;1,16-A4,1),"-")</f>
        <v>15</v>
      </c>
      <c r="N4" s="197">
        <f>IF((72-L4)&gt;0, ROUND((H4-(72-L4)/2)*0.8,0), ROUND(H4*0.8,0))</f>
        <v>19</v>
      </c>
      <c r="O4" s="189" t="s">
        <v>601</v>
      </c>
      <c r="P4" s="190"/>
      <c r="Q4" s="190"/>
      <c r="R4" s="186"/>
      <c r="S4" s="179">
        <v>31</v>
      </c>
    </row>
    <row r="5" spans="1:19" ht="14.4">
      <c r="A5" s="55">
        <v>2</v>
      </c>
      <c r="B5" s="156" t="s">
        <v>214</v>
      </c>
      <c r="C5" s="176">
        <v>3</v>
      </c>
      <c r="D5" s="196" t="s">
        <v>77</v>
      </c>
      <c r="E5" s="35" t="s">
        <v>78</v>
      </c>
      <c r="F5" s="35" t="s">
        <v>79</v>
      </c>
      <c r="G5" s="171"/>
      <c r="H5" s="185">
        <v>18</v>
      </c>
      <c r="I5" s="186">
        <v>41</v>
      </c>
      <c r="J5" s="186">
        <v>41</v>
      </c>
      <c r="K5" s="187">
        <f t="shared" si="0"/>
        <v>82</v>
      </c>
      <c r="L5" s="187">
        <f t="shared" si="1"/>
        <v>64</v>
      </c>
      <c r="M5" s="187">
        <f t="shared" si="2"/>
        <v>14</v>
      </c>
      <c r="N5" s="197">
        <f>IF((72-L5)&gt;0, ROUND((H5-(72-L5)/2)*0.9,0), ROUND(H5*0.9,0))</f>
        <v>13</v>
      </c>
      <c r="O5" s="189" t="s">
        <v>604</v>
      </c>
      <c r="P5" s="190"/>
      <c r="Q5" s="190"/>
      <c r="R5" s="186"/>
      <c r="S5" s="179">
        <v>40</v>
      </c>
    </row>
    <row r="6" spans="1:19" ht="14.4">
      <c r="A6" s="55">
        <v>3</v>
      </c>
      <c r="B6" s="156" t="s">
        <v>214</v>
      </c>
      <c r="C6" s="53">
        <v>2</v>
      </c>
      <c r="D6" s="196" t="s">
        <v>22</v>
      </c>
      <c r="E6" s="35" t="s">
        <v>25</v>
      </c>
      <c r="F6" s="35" t="s">
        <v>26</v>
      </c>
      <c r="G6" s="171"/>
      <c r="H6" s="175">
        <v>8</v>
      </c>
      <c r="I6" s="186">
        <v>42</v>
      </c>
      <c r="J6" s="186">
        <v>35</v>
      </c>
      <c r="K6" s="206">
        <f t="shared" si="0"/>
        <v>77</v>
      </c>
      <c r="L6" s="187">
        <f t="shared" si="1"/>
        <v>69</v>
      </c>
      <c r="M6" s="187">
        <f t="shared" si="2"/>
        <v>13</v>
      </c>
      <c r="N6" s="197">
        <f>IF((72-L6)&gt;0, ROUND((H6-(72-L6)/2)*0.95,0), ROUND(H6*0.95,0))</f>
        <v>6</v>
      </c>
      <c r="O6" s="189" t="s">
        <v>600</v>
      </c>
      <c r="P6" s="190"/>
      <c r="Q6" s="190"/>
      <c r="R6" s="186">
        <v>77</v>
      </c>
      <c r="S6" s="179">
        <v>7</v>
      </c>
    </row>
    <row r="7" spans="1:19" ht="14.4">
      <c r="A7" s="55">
        <v>4</v>
      </c>
      <c r="B7" s="156" t="s">
        <v>214</v>
      </c>
      <c r="C7" s="53">
        <v>6</v>
      </c>
      <c r="D7" s="196" t="s">
        <v>51</v>
      </c>
      <c r="E7" s="35" t="s">
        <v>52</v>
      </c>
      <c r="F7" s="35" t="s">
        <v>53</v>
      </c>
      <c r="G7" s="171"/>
      <c r="H7" s="185">
        <v>11</v>
      </c>
      <c r="I7" s="186">
        <v>42</v>
      </c>
      <c r="J7" s="186">
        <v>38</v>
      </c>
      <c r="K7" s="187">
        <f t="shared" si="0"/>
        <v>80</v>
      </c>
      <c r="L7" s="187">
        <f t="shared" si="1"/>
        <v>69</v>
      </c>
      <c r="M7" s="187">
        <f t="shared" si="2"/>
        <v>12</v>
      </c>
      <c r="N7" s="198"/>
      <c r="O7" s="189"/>
      <c r="P7" s="190"/>
      <c r="Q7" s="190"/>
      <c r="R7" s="186"/>
      <c r="S7" s="179">
        <v>26</v>
      </c>
    </row>
    <row r="8" spans="1:19" ht="14.4">
      <c r="A8" s="55">
        <v>5</v>
      </c>
      <c r="B8" s="156" t="s">
        <v>214</v>
      </c>
      <c r="C8" s="176">
        <v>2</v>
      </c>
      <c r="D8" s="196" t="s">
        <v>208</v>
      </c>
      <c r="E8" s="35" t="s">
        <v>209</v>
      </c>
      <c r="F8" s="35" t="s">
        <v>204</v>
      </c>
      <c r="G8" s="171"/>
      <c r="H8" s="185">
        <v>19</v>
      </c>
      <c r="I8" s="186">
        <v>46</v>
      </c>
      <c r="J8" s="186">
        <v>43</v>
      </c>
      <c r="K8" s="187">
        <f t="shared" si="0"/>
        <v>89</v>
      </c>
      <c r="L8" s="187">
        <f t="shared" si="1"/>
        <v>70</v>
      </c>
      <c r="M8" s="187">
        <f t="shared" si="2"/>
        <v>11</v>
      </c>
      <c r="N8" s="198"/>
      <c r="O8" s="189"/>
      <c r="P8" s="190"/>
      <c r="Q8" s="190"/>
      <c r="R8" s="186"/>
      <c r="S8" s="179">
        <v>16</v>
      </c>
    </row>
    <row r="9" spans="1:19" ht="14.4">
      <c r="A9" s="55">
        <v>6</v>
      </c>
      <c r="B9" s="156" t="s">
        <v>214</v>
      </c>
      <c r="C9" s="176">
        <v>8</v>
      </c>
      <c r="D9" s="35" t="s">
        <v>136</v>
      </c>
      <c r="E9" s="35" t="s">
        <v>137</v>
      </c>
      <c r="F9" s="35" t="s">
        <v>552</v>
      </c>
      <c r="G9" s="171"/>
      <c r="H9" s="185">
        <v>17</v>
      </c>
      <c r="I9" s="186">
        <v>40</v>
      </c>
      <c r="J9" s="186">
        <v>48</v>
      </c>
      <c r="K9" s="187">
        <f t="shared" si="0"/>
        <v>88</v>
      </c>
      <c r="L9" s="187">
        <f t="shared" si="1"/>
        <v>71</v>
      </c>
      <c r="M9" s="187">
        <f t="shared" si="2"/>
        <v>10</v>
      </c>
      <c r="N9" s="198"/>
      <c r="O9" s="189"/>
      <c r="P9" s="190"/>
      <c r="Q9" s="190"/>
      <c r="R9" s="186"/>
      <c r="S9" s="179">
        <v>32</v>
      </c>
    </row>
    <row r="10" spans="1:19" ht="14.4">
      <c r="A10" s="55">
        <v>7</v>
      </c>
      <c r="B10" s="156" t="s">
        <v>214</v>
      </c>
      <c r="C10" s="53">
        <v>5</v>
      </c>
      <c r="D10" s="35" t="s">
        <v>22</v>
      </c>
      <c r="E10" s="35" t="s">
        <v>23</v>
      </c>
      <c r="F10" s="35" t="s">
        <v>24</v>
      </c>
      <c r="G10" s="171"/>
      <c r="H10" s="185">
        <v>7</v>
      </c>
      <c r="I10" s="186">
        <v>42</v>
      </c>
      <c r="J10" s="186">
        <v>38</v>
      </c>
      <c r="K10" s="187">
        <f t="shared" si="0"/>
        <v>80</v>
      </c>
      <c r="L10" s="187">
        <f t="shared" si="1"/>
        <v>73</v>
      </c>
      <c r="M10" s="187">
        <f t="shared" si="2"/>
        <v>9</v>
      </c>
      <c r="N10" s="198"/>
      <c r="O10" s="189" t="s">
        <v>603</v>
      </c>
      <c r="P10" s="190" t="s">
        <v>606</v>
      </c>
      <c r="Q10" s="190" t="s">
        <v>568</v>
      </c>
      <c r="R10" s="186"/>
      <c r="S10" s="179">
        <v>6</v>
      </c>
    </row>
    <row r="11" spans="1:19" ht="14.4">
      <c r="A11" s="55">
        <v>8</v>
      </c>
      <c r="B11" s="156" t="s">
        <v>214</v>
      </c>
      <c r="C11" s="176">
        <v>4</v>
      </c>
      <c r="D11" s="35" t="s">
        <v>102</v>
      </c>
      <c r="E11" s="35" t="s">
        <v>103</v>
      </c>
      <c r="F11" s="35" t="s">
        <v>104</v>
      </c>
      <c r="G11" s="172" t="s">
        <v>550</v>
      </c>
      <c r="H11" s="185">
        <v>17</v>
      </c>
      <c r="I11" s="186">
        <v>48</v>
      </c>
      <c r="J11" s="186">
        <v>43</v>
      </c>
      <c r="K11" s="187">
        <f t="shared" si="0"/>
        <v>91</v>
      </c>
      <c r="L11" s="187">
        <f t="shared" si="1"/>
        <v>74</v>
      </c>
      <c r="M11" s="187">
        <f t="shared" si="2"/>
        <v>8</v>
      </c>
      <c r="N11" s="198"/>
      <c r="O11" s="189"/>
      <c r="P11" s="190"/>
      <c r="Q11" s="190"/>
      <c r="R11" s="186"/>
      <c r="S11" s="179">
        <v>48</v>
      </c>
    </row>
    <row r="12" spans="1:19" ht="14.4">
      <c r="A12" s="55">
        <v>9</v>
      </c>
      <c r="B12" s="156" t="s">
        <v>214</v>
      </c>
      <c r="C12" s="53">
        <v>4</v>
      </c>
      <c r="D12" s="36" t="s">
        <v>38</v>
      </c>
      <c r="E12" s="36" t="s">
        <v>39</v>
      </c>
      <c r="F12" s="36" t="s">
        <v>6</v>
      </c>
      <c r="G12" s="172" t="s">
        <v>550</v>
      </c>
      <c r="H12" s="185">
        <v>9</v>
      </c>
      <c r="I12" s="186">
        <v>42</v>
      </c>
      <c r="J12" s="186">
        <v>43</v>
      </c>
      <c r="K12" s="187">
        <f t="shared" si="0"/>
        <v>85</v>
      </c>
      <c r="L12" s="187">
        <f t="shared" si="1"/>
        <v>76</v>
      </c>
      <c r="M12" s="187">
        <f t="shared" si="2"/>
        <v>7</v>
      </c>
      <c r="N12" s="198"/>
      <c r="O12" s="189" t="s">
        <v>607</v>
      </c>
      <c r="P12" s="190"/>
      <c r="Q12" s="190"/>
      <c r="R12" s="186"/>
      <c r="S12" s="179">
        <v>18</v>
      </c>
    </row>
    <row r="13" spans="1:19" ht="14.4">
      <c r="A13" s="55">
        <v>10</v>
      </c>
      <c r="B13" s="156" t="s">
        <v>214</v>
      </c>
      <c r="C13" s="176">
        <v>6</v>
      </c>
      <c r="D13" s="196" t="s">
        <v>463</v>
      </c>
      <c r="E13" s="35" t="s">
        <v>377</v>
      </c>
      <c r="F13" s="35" t="s">
        <v>378</v>
      </c>
      <c r="G13" s="171"/>
      <c r="H13" s="185">
        <v>30</v>
      </c>
      <c r="I13" s="186">
        <v>53</v>
      </c>
      <c r="J13" s="186">
        <v>54</v>
      </c>
      <c r="K13" s="187">
        <f t="shared" si="0"/>
        <v>107</v>
      </c>
      <c r="L13" s="187">
        <f t="shared" si="1"/>
        <v>77</v>
      </c>
      <c r="M13" s="187">
        <f t="shared" si="2"/>
        <v>6</v>
      </c>
      <c r="N13" s="198"/>
      <c r="O13" s="189"/>
      <c r="P13" s="190"/>
      <c r="Q13" s="190"/>
      <c r="R13" s="186"/>
      <c r="S13" s="179">
        <v>34</v>
      </c>
    </row>
    <row r="14" spans="1:19" ht="14.4">
      <c r="A14" s="55">
        <v>11</v>
      </c>
      <c r="B14" s="156" t="s">
        <v>214</v>
      </c>
      <c r="C14" s="177">
        <v>7</v>
      </c>
      <c r="D14" s="35" t="s">
        <v>144</v>
      </c>
      <c r="E14" s="35" t="s">
        <v>203</v>
      </c>
      <c r="F14" s="35" t="s">
        <v>204</v>
      </c>
      <c r="G14" s="171"/>
      <c r="H14" s="185">
        <v>8</v>
      </c>
      <c r="I14" s="186">
        <v>43</v>
      </c>
      <c r="J14" s="186">
        <v>43</v>
      </c>
      <c r="K14" s="187">
        <f t="shared" si="0"/>
        <v>86</v>
      </c>
      <c r="L14" s="187">
        <f t="shared" si="1"/>
        <v>78</v>
      </c>
      <c r="M14" s="187">
        <f t="shared" si="2"/>
        <v>5</v>
      </c>
      <c r="N14" s="198"/>
      <c r="O14" s="189" t="s">
        <v>604</v>
      </c>
      <c r="P14" s="190" t="s">
        <v>570</v>
      </c>
      <c r="Q14" s="190"/>
      <c r="R14" s="186"/>
      <c r="S14" s="179">
        <v>13</v>
      </c>
    </row>
    <row r="15" spans="1:19" ht="14.4">
      <c r="A15" s="55">
        <v>12</v>
      </c>
      <c r="B15" s="156" t="s">
        <v>214</v>
      </c>
      <c r="C15" s="176">
        <v>1</v>
      </c>
      <c r="D15" s="35" t="s">
        <v>16</v>
      </c>
      <c r="E15" s="35" t="s">
        <v>17</v>
      </c>
      <c r="F15" s="35" t="s">
        <v>18</v>
      </c>
      <c r="G15" s="171"/>
      <c r="H15" s="175">
        <v>20</v>
      </c>
      <c r="I15" s="186">
        <v>52</v>
      </c>
      <c r="J15" s="186">
        <v>47</v>
      </c>
      <c r="K15" s="187">
        <f t="shared" si="0"/>
        <v>99</v>
      </c>
      <c r="L15" s="187">
        <f t="shared" si="1"/>
        <v>79</v>
      </c>
      <c r="M15" s="187">
        <f t="shared" si="2"/>
        <v>4</v>
      </c>
      <c r="N15" s="198"/>
      <c r="O15" s="189"/>
      <c r="P15" s="190"/>
      <c r="Q15" s="190"/>
      <c r="R15" s="186"/>
      <c r="S15" s="179">
        <v>5</v>
      </c>
    </row>
    <row r="16" spans="1:19" ht="14.4">
      <c r="A16" s="55">
        <v>13</v>
      </c>
      <c r="B16" s="156" t="s">
        <v>214</v>
      </c>
      <c r="C16" s="176">
        <v>6</v>
      </c>
      <c r="D16" s="35" t="s">
        <v>80</v>
      </c>
      <c r="E16" s="35" t="s">
        <v>81</v>
      </c>
      <c r="F16" s="35" t="s">
        <v>82</v>
      </c>
      <c r="G16" s="171"/>
      <c r="H16" s="185">
        <v>8</v>
      </c>
      <c r="I16" s="186">
        <v>41</v>
      </c>
      <c r="J16" s="186">
        <v>47</v>
      </c>
      <c r="K16" s="187">
        <f t="shared" si="0"/>
        <v>88</v>
      </c>
      <c r="L16" s="187">
        <f t="shared" si="1"/>
        <v>80</v>
      </c>
      <c r="M16" s="187">
        <f t="shared" si="2"/>
        <v>3</v>
      </c>
      <c r="N16" s="198"/>
      <c r="O16" s="189"/>
      <c r="P16" s="190"/>
      <c r="Q16" s="190"/>
      <c r="R16" s="186"/>
      <c r="S16" s="179">
        <v>41</v>
      </c>
    </row>
    <row r="17" spans="1:19" ht="14.4">
      <c r="A17" s="55">
        <v>14</v>
      </c>
      <c r="B17" s="156" t="s">
        <v>214</v>
      </c>
      <c r="C17" s="53">
        <v>4</v>
      </c>
      <c r="D17" s="35" t="s">
        <v>4</v>
      </c>
      <c r="E17" s="35" t="s">
        <v>8</v>
      </c>
      <c r="F17" s="35" t="s">
        <v>9</v>
      </c>
      <c r="G17" s="171"/>
      <c r="H17" s="185">
        <v>12</v>
      </c>
      <c r="I17" s="186">
        <v>46</v>
      </c>
      <c r="J17" s="186">
        <v>47</v>
      </c>
      <c r="K17" s="187">
        <f t="shared" si="0"/>
        <v>93</v>
      </c>
      <c r="L17" s="187">
        <f t="shared" si="1"/>
        <v>81</v>
      </c>
      <c r="M17" s="187">
        <f t="shared" si="2"/>
        <v>2</v>
      </c>
      <c r="N17" s="198"/>
      <c r="O17" s="189"/>
      <c r="P17" s="190"/>
      <c r="Q17" s="190"/>
      <c r="R17" s="186"/>
      <c r="S17" s="179">
        <v>2</v>
      </c>
    </row>
    <row r="18" spans="1:19" ht="14.4">
      <c r="A18" s="55">
        <v>15</v>
      </c>
      <c r="B18" s="156" t="s">
        <v>214</v>
      </c>
      <c r="C18" s="176">
        <v>7</v>
      </c>
      <c r="D18" s="35" t="s">
        <v>291</v>
      </c>
      <c r="E18" s="35" t="s">
        <v>292</v>
      </c>
      <c r="F18" s="35" t="s">
        <v>402</v>
      </c>
      <c r="G18" s="171"/>
      <c r="H18" s="185">
        <v>23</v>
      </c>
      <c r="I18" s="186">
        <v>51</v>
      </c>
      <c r="J18" s="186">
        <v>53</v>
      </c>
      <c r="K18" s="187">
        <f t="shared" si="0"/>
        <v>104</v>
      </c>
      <c r="L18" s="187">
        <f t="shared" si="1"/>
        <v>81</v>
      </c>
      <c r="M18" s="187">
        <f t="shared" si="2"/>
        <v>1</v>
      </c>
      <c r="N18" s="198"/>
      <c r="O18" s="189"/>
      <c r="P18" s="190"/>
      <c r="Q18" s="190"/>
      <c r="R18" s="186"/>
      <c r="S18" s="179">
        <v>44</v>
      </c>
    </row>
    <row r="19" spans="1:19" ht="14.4">
      <c r="A19" s="55">
        <v>16</v>
      </c>
      <c r="B19" s="156" t="s">
        <v>214</v>
      </c>
      <c r="C19" s="176">
        <v>5</v>
      </c>
      <c r="D19" s="35" t="s">
        <v>287</v>
      </c>
      <c r="E19" s="35" t="s">
        <v>288</v>
      </c>
      <c r="F19" s="35" t="s">
        <v>459</v>
      </c>
      <c r="G19" s="171"/>
      <c r="H19" s="175">
        <v>21</v>
      </c>
      <c r="I19" s="186">
        <v>44</v>
      </c>
      <c r="J19" s="186">
        <v>60</v>
      </c>
      <c r="K19" s="187">
        <f t="shared" si="0"/>
        <v>104</v>
      </c>
      <c r="L19" s="187">
        <f t="shared" si="1"/>
        <v>83</v>
      </c>
      <c r="M19" s="187">
        <f t="shared" si="2"/>
        <v>1</v>
      </c>
      <c r="N19" s="198"/>
      <c r="O19" s="189"/>
      <c r="P19" s="190"/>
      <c r="Q19" s="190"/>
      <c r="R19" s="186"/>
      <c r="S19" s="179">
        <v>22</v>
      </c>
    </row>
    <row r="20" spans="1:19" ht="14.4">
      <c r="A20" s="55">
        <v>17</v>
      </c>
      <c r="B20" s="156" t="s">
        <v>214</v>
      </c>
      <c r="C20" s="176">
        <v>3</v>
      </c>
      <c r="D20" s="196" t="s">
        <v>111</v>
      </c>
      <c r="E20" s="35" t="s">
        <v>112</v>
      </c>
      <c r="F20" s="35" t="s">
        <v>113</v>
      </c>
      <c r="G20" s="171"/>
      <c r="H20" s="185">
        <v>22</v>
      </c>
      <c r="I20" s="186">
        <v>51</v>
      </c>
      <c r="J20" s="186">
        <v>54</v>
      </c>
      <c r="K20" s="187">
        <f t="shared" si="0"/>
        <v>105</v>
      </c>
      <c r="L20" s="187">
        <f t="shared" si="1"/>
        <v>83</v>
      </c>
      <c r="M20" s="187">
        <f t="shared" si="2"/>
        <v>1</v>
      </c>
      <c r="N20" s="198"/>
      <c r="O20" s="189"/>
      <c r="P20" s="190" t="s">
        <v>605</v>
      </c>
      <c r="Q20" s="190"/>
      <c r="R20" s="186"/>
      <c r="S20" s="179">
        <v>42</v>
      </c>
    </row>
    <row r="21" spans="1:19" ht="14.4">
      <c r="A21" s="55">
        <v>18</v>
      </c>
      <c r="B21" s="156" t="s">
        <v>214</v>
      </c>
      <c r="C21" s="176">
        <v>1</v>
      </c>
      <c r="D21" s="36" t="s">
        <v>35</v>
      </c>
      <c r="E21" s="36" t="s">
        <v>36</v>
      </c>
      <c r="F21" s="36" t="s">
        <v>37</v>
      </c>
      <c r="G21" s="158" t="s">
        <v>565</v>
      </c>
      <c r="H21" s="185">
        <v>12</v>
      </c>
      <c r="I21" s="186">
        <v>48</v>
      </c>
      <c r="J21" s="186">
        <v>48</v>
      </c>
      <c r="K21" s="187">
        <f t="shared" si="0"/>
        <v>96</v>
      </c>
      <c r="L21" s="187">
        <f t="shared" si="1"/>
        <v>84</v>
      </c>
      <c r="M21" s="187">
        <f t="shared" si="2"/>
        <v>1</v>
      </c>
      <c r="N21" s="198"/>
      <c r="O21" s="189"/>
      <c r="P21" s="190"/>
      <c r="Q21" s="190"/>
      <c r="R21" s="186"/>
      <c r="S21" s="179">
        <v>15</v>
      </c>
    </row>
    <row r="22" spans="1:19" ht="14.4">
      <c r="A22" s="55">
        <v>19</v>
      </c>
      <c r="B22" s="156" t="s">
        <v>214</v>
      </c>
      <c r="C22" s="176">
        <v>1</v>
      </c>
      <c r="D22" s="35" t="s">
        <v>73</v>
      </c>
      <c r="E22" s="35" t="s">
        <v>74</v>
      </c>
      <c r="F22" s="35" t="s">
        <v>75</v>
      </c>
      <c r="G22" s="171"/>
      <c r="H22" s="185">
        <v>14</v>
      </c>
      <c r="I22" s="186">
        <v>46</v>
      </c>
      <c r="J22" s="186">
        <v>52</v>
      </c>
      <c r="K22" s="187">
        <f t="shared" si="0"/>
        <v>98</v>
      </c>
      <c r="L22" s="187">
        <f t="shared" si="1"/>
        <v>84</v>
      </c>
      <c r="M22" s="187">
        <f t="shared" si="2"/>
        <v>1</v>
      </c>
      <c r="N22" s="198"/>
      <c r="O22" s="189" t="s">
        <v>602</v>
      </c>
      <c r="P22" s="190"/>
      <c r="Q22" s="190"/>
      <c r="R22" s="186"/>
      <c r="S22" s="179">
        <v>39</v>
      </c>
    </row>
    <row r="23" spans="1:19" ht="14.4">
      <c r="A23" s="55">
        <v>20</v>
      </c>
      <c r="B23" s="156" t="s">
        <v>214</v>
      </c>
      <c r="C23" s="176">
        <v>3</v>
      </c>
      <c r="D23" s="196" t="s">
        <v>54</v>
      </c>
      <c r="E23" s="35" t="s">
        <v>55</v>
      </c>
      <c r="F23" s="35" t="s">
        <v>56</v>
      </c>
      <c r="G23" s="173" t="s">
        <v>553</v>
      </c>
      <c r="H23" s="175">
        <v>27</v>
      </c>
      <c r="I23" s="186">
        <v>54</v>
      </c>
      <c r="J23" s="186">
        <v>57</v>
      </c>
      <c r="K23" s="187">
        <f t="shared" si="0"/>
        <v>111</v>
      </c>
      <c r="L23" s="187">
        <f t="shared" si="1"/>
        <v>84</v>
      </c>
      <c r="M23" s="187">
        <f t="shared" si="2"/>
        <v>1</v>
      </c>
      <c r="N23" s="198"/>
      <c r="O23" s="189"/>
      <c r="P23" s="190"/>
      <c r="Q23" s="190"/>
      <c r="R23" s="186"/>
      <c r="S23" s="179">
        <v>28</v>
      </c>
    </row>
    <row r="24" spans="1:19" ht="14.4">
      <c r="A24" s="55">
        <v>21</v>
      </c>
      <c r="B24" s="156" t="s">
        <v>214</v>
      </c>
      <c r="C24" s="176">
        <v>4</v>
      </c>
      <c r="D24" s="36" t="s">
        <v>380</v>
      </c>
      <c r="E24" s="36" t="s">
        <v>381</v>
      </c>
      <c r="F24" s="36" t="s">
        <v>458</v>
      </c>
      <c r="G24" s="171"/>
      <c r="H24" s="185">
        <v>25</v>
      </c>
      <c r="I24" s="186">
        <v>52</v>
      </c>
      <c r="J24" s="186">
        <v>59</v>
      </c>
      <c r="K24" s="187">
        <f t="shared" si="0"/>
        <v>111</v>
      </c>
      <c r="L24" s="187">
        <f t="shared" si="1"/>
        <v>86</v>
      </c>
      <c r="M24" s="187">
        <f t="shared" si="2"/>
        <v>1</v>
      </c>
      <c r="N24" s="198"/>
      <c r="O24" s="189"/>
      <c r="P24" s="190"/>
      <c r="Q24" s="190"/>
      <c r="R24" s="186"/>
      <c r="S24" s="179">
        <v>19</v>
      </c>
    </row>
    <row r="25" spans="1:19" ht="14.4">
      <c r="A25" s="55">
        <v>22</v>
      </c>
      <c r="B25" s="156" t="s">
        <v>214</v>
      </c>
      <c r="C25" s="176">
        <v>7</v>
      </c>
      <c r="D25" s="35" t="s">
        <v>67</v>
      </c>
      <c r="E25" s="35" t="s">
        <v>68</v>
      </c>
      <c r="F25" s="35" t="s">
        <v>6</v>
      </c>
      <c r="G25" s="173" t="s">
        <v>553</v>
      </c>
      <c r="H25" s="185">
        <v>31</v>
      </c>
      <c r="I25" s="186">
        <v>54</v>
      </c>
      <c r="J25" s="186">
        <v>63</v>
      </c>
      <c r="K25" s="187">
        <f t="shared" si="0"/>
        <v>117</v>
      </c>
      <c r="L25" s="187">
        <f t="shared" si="1"/>
        <v>86</v>
      </c>
      <c r="M25" s="187">
        <f t="shared" si="2"/>
        <v>1</v>
      </c>
      <c r="N25" s="197">
        <f>IF(H25&gt;=36,36,H25+1)</f>
        <v>32</v>
      </c>
      <c r="O25" s="189"/>
      <c r="P25" s="190"/>
      <c r="Q25" s="190"/>
      <c r="R25" s="186"/>
      <c r="S25" s="179">
        <v>37</v>
      </c>
    </row>
    <row r="26" spans="1:19" ht="14.4">
      <c r="A26" s="55">
        <v>23</v>
      </c>
      <c r="B26" s="156" t="s">
        <v>214</v>
      </c>
      <c r="C26" s="176">
        <v>5</v>
      </c>
      <c r="D26" s="196" t="s">
        <v>70</v>
      </c>
      <c r="E26" s="35" t="s">
        <v>71</v>
      </c>
      <c r="F26" s="35" t="s">
        <v>72</v>
      </c>
      <c r="G26" s="171"/>
      <c r="H26" s="185">
        <v>36</v>
      </c>
      <c r="I26" s="186">
        <v>66</v>
      </c>
      <c r="J26" s="186">
        <v>56</v>
      </c>
      <c r="K26" s="187">
        <f t="shared" si="0"/>
        <v>122</v>
      </c>
      <c r="L26" s="187">
        <f t="shared" si="1"/>
        <v>86</v>
      </c>
      <c r="M26" s="187">
        <f t="shared" si="2"/>
        <v>1</v>
      </c>
      <c r="N26" s="197">
        <f>IF(H26&gt;=36,36,H26+2)</f>
        <v>36</v>
      </c>
      <c r="O26" s="189"/>
      <c r="P26" s="190"/>
      <c r="Q26" s="190"/>
      <c r="R26" s="186"/>
      <c r="S26" s="179">
        <v>38</v>
      </c>
    </row>
    <row r="27" spans="1:19" ht="14.4">
      <c r="A27" s="55">
        <v>24</v>
      </c>
      <c r="B27" s="156" t="s">
        <v>211</v>
      </c>
      <c r="C27" s="176">
        <v>8</v>
      </c>
      <c r="D27" s="36" t="s">
        <v>590</v>
      </c>
      <c r="E27" s="36" t="s">
        <v>591</v>
      </c>
      <c r="F27" s="36" t="s">
        <v>592</v>
      </c>
      <c r="G27" s="171"/>
      <c r="H27" s="50" t="s">
        <v>564</v>
      </c>
      <c r="I27" s="186">
        <v>60</v>
      </c>
      <c r="J27" s="186">
        <v>47</v>
      </c>
      <c r="K27" s="187">
        <f t="shared" si="0"/>
        <v>107</v>
      </c>
      <c r="L27" s="187" t="e">
        <f t="shared" si="1"/>
        <v>#VALUE!</v>
      </c>
      <c r="M27" s="187" t="str">
        <f t="shared" si="2"/>
        <v>-</v>
      </c>
      <c r="N27" s="198"/>
      <c r="O27" s="189"/>
      <c r="P27" s="190"/>
      <c r="Q27" s="190"/>
      <c r="R27" s="186"/>
      <c r="S27" s="179">
        <v>56</v>
      </c>
    </row>
    <row r="28" spans="1:19" ht="14.4">
      <c r="A28" s="55">
        <v>25</v>
      </c>
      <c r="B28" s="156" t="s">
        <v>210</v>
      </c>
      <c r="C28" s="53">
        <v>8</v>
      </c>
      <c r="D28" s="36" t="s">
        <v>554</v>
      </c>
      <c r="E28" s="36" t="s">
        <v>555</v>
      </c>
      <c r="F28" s="36" t="s">
        <v>556</v>
      </c>
      <c r="G28" s="171"/>
      <c r="H28" s="50" t="s">
        <v>593</v>
      </c>
      <c r="I28" s="186">
        <v>44</v>
      </c>
      <c r="J28" s="186">
        <v>44</v>
      </c>
      <c r="K28" s="187">
        <f t="shared" si="0"/>
        <v>88</v>
      </c>
      <c r="L28" s="187" t="e">
        <f t="shared" si="1"/>
        <v>#VALUE!</v>
      </c>
      <c r="M28" s="187" t="str">
        <f t="shared" si="2"/>
        <v>-</v>
      </c>
      <c r="N28" s="197">
        <f>ROUND(((96+88)/2-72)*0.65,0)</f>
        <v>13</v>
      </c>
      <c r="O28" s="189"/>
      <c r="P28" s="190"/>
      <c r="Q28" s="190" t="s">
        <v>566</v>
      </c>
      <c r="R28" s="186"/>
      <c r="S28" s="179">
        <v>51</v>
      </c>
    </row>
    <row r="29" spans="1:19" ht="14.4">
      <c r="A29" s="55">
        <v>26</v>
      </c>
      <c r="B29" s="156" t="s">
        <v>214</v>
      </c>
      <c r="C29" s="53"/>
      <c r="D29" s="35"/>
      <c r="E29" s="35"/>
      <c r="F29" s="35"/>
      <c r="G29" s="171"/>
      <c r="H29" s="185"/>
      <c r="I29" s="186"/>
      <c r="J29" s="186"/>
      <c r="K29" s="187"/>
      <c r="L29" s="187"/>
      <c r="M29" s="187"/>
      <c r="N29" s="198"/>
      <c r="O29" s="189"/>
      <c r="P29" s="190"/>
      <c r="Q29" s="190"/>
      <c r="R29" s="186"/>
      <c r="S29" s="195">
        <v>1</v>
      </c>
    </row>
    <row r="30" spans="1:19" ht="14.4">
      <c r="A30" s="55">
        <v>27</v>
      </c>
      <c r="B30" s="156" t="s">
        <v>214</v>
      </c>
      <c r="C30" s="53"/>
      <c r="D30" s="35"/>
      <c r="E30" s="35"/>
      <c r="F30" s="35"/>
      <c r="G30" s="171"/>
      <c r="H30" s="185"/>
      <c r="I30" s="186"/>
      <c r="J30" s="186"/>
      <c r="K30" s="187"/>
      <c r="L30" s="187"/>
      <c r="M30" s="187"/>
      <c r="N30" s="198"/>
      <c r="O30" s="189"/>
      <c r="P30" s="190"/>
      <c r="Q30" s="190"/>
      <c r="R30" s="186"/>
      <c r="S30" s="195">
        <v>3</v>
      </c>
    </row>
    <row r="31" spans="1:19" ht="14.4">
      <c r="A31" s="55">
        <v>28</v>
      </c>
      <c r="B31" s="156" t="s">
        <v>214</v>
      </c>
      <c r="C31" s="53"/>
      <c r="D31" s="35"/>
      <c r="E31" s="35"/>
      <c r="F31" s="35"/>
      <c r="G31" s="171"/>
      <c r="H31" s="185"/>
      <c r="I31" s="186"/>
      <c r="J31" s="186"/>
      <c r="K31" s="187"/>
      <c r="L31" s="187"/>
      <c r="M31" s="187"/>
      <c r="N31" s="198"/>
      <c r="O31" s="189"/>
      <c r="P31" s="190"/>
      <c r="Q31" s="190"/>
      <c r="R31" s="186"/>
      <c r="S31" s="195">
        <v>4</v>
      </c>
    </row>
    <row r="32" spans="1:19" ht="14.4">
      <c r="A32" s="55">
        <v>29</v>
      </c>
      <c r="B32" s="156" t="s">
        <v>214</v>
      </c>
      <c r="C32" s="176"/>
      <c r="D32" s="36"/>
      <c r="E32" s="36"/>
      <c r="F32" s="36"/>
      <c r="G32" s="171"/>
      <c r="H32" s="185"/>
      <c r="I32" s="186"/>
      <c r="J32" s="186"/>
      <c r="K32" s="187"/>
      <c r="L32" s="187"/>
      <c r="M32" s="187"/>
      <c r="N32" s="198"/>
      <c r="O32" s="189"/>
      <c r="P32" s="190"/>
      <c r="Q32" s="190"/>
      <c r="R32" s="186"/>
      <c r="S32" s="195">
        <v>8</v>
      </c>
    </row>
    <row r="33" spans="1:19" ht="14.4">
      <c r="A33" s="55">
        <v>30</v>
      </c>
      <c r="B33" s="156" t="s">
        <v>214</v>
      </c>
      <c r="C33" s="176"/>
      <c r="D33" s="35"/>
      <c r="E33" s="35"/>
      <c r="F33" s="35"/>
      <c r="G33" s="171"/>
      <c r="H33" s="185"/>
      <c r="I33" s="186"/>
      <c r="J33" s="186"/>
      <c r="K33" s="187"/>
      <c r="L33" s="187"/>
      <c r="M33" s="187"/>
      <c r="N33" s="198"/>
      <c r="O33" s="189"/>
      <c r="P33" s="190"/>
      <c r="Q33" s="190"/>
      <c r="R33" s="186"/>
      <c r="S33" s="195">
        <v>9</v>
      </c>
    </row>
    <row r="34" spans="1:19" ht="14.4">
      <c r="A34" s="55">
        <v>31</v>
      </c>
      <c r="B34" s="156" t="s">
        <v>214</v>
      </c>
      <c r="C34" s="176"/>
      <c r="D34" s="36"/>
      <c r="E34" s="36"/>
      <c r="F34" s="36"/>
      <c r="G34" s="171"/>
      <c r="H34" s="185"/>
      <c r="I34" s="186"/>
      <c r="J34" s="186"/>
      <c r="K34" s="187"/>
      <c r="L34" s="187"/>
      <c r="M34" s="187"/>
      <c r="N34" s="198"/>
      <c r="O34" s="189"/>
      <c r="P34" s="190"/>
      <c r="Q34" s="190"/>
      <c r="R34" s="186"/>
      <c r="S34" s="195">
        <v>10</v>
      </c>
    </row>
    <row r="35" spans="1:19" ht="14.4">
      <c r="A35" s="55">
        <v>32</v>
      </c>
      <c r="B35" s="156" t="s">
        <v>214</v>
      </c>
      <c r="C35" s="53"/>
      <c r="D35" s="35"/>
      <c r="E35" s="35"/>
      <c r="F35" s="35"/>
      <c r="G35" s="171"/>
      <c r="H35" s="185"/>
      <c r="I35" s="186"/>
      <c r="J35" s="186"/>
      <c r="K35" s="187"/>
      <c r="L35" s="187"/>
      <c r="M35" s="187"/>
      <c r="N35" s="198"/>
      <c r="O35" s="189"/>
      <c r="P35" s="190"/>
      <c r="Q35" s="190"/>
      <c r="R35" s="186"/>
      <c r="S35" s="195">
        <v>11</v>
      </c>
    </row>
    <row r="36" spans="1:19" ht="14.4">
      <c r="A36" s="55">
        <v>33</v>
      </c>
      <c r="B36" s="156" t="s">
        <v>214</v>
      </c>
      <c r="C36" s="53"/>
      <c r="D36" s="35"/>
      <c r="E36" s="35"/>
      <c r="F36" s="35"/>
      <c r="G36" s="171"/>
      <c r="H36" s="185"/>
      <c r="I36" s="186"/>
      <c r="J36" s="186"/>
      <c r="K36" s="187"/>
      <c r="L36" s="187"/>
      <c r="M36" s="187"/>
      <c r="N36" s="198"/>
      <c r="O36" s="189"/>
      <c r="P36" s="190"/>
      <c r="Q36" s="190"/>
      <c r="R36" s="186"/>
      <c r="S36" s="195">
        <v>12</v>
      </c>
    </row>
    <row r="37" spans="1:19" ht="14.4">
      <c r="A37" s="55">
        <v>34</v>
      </c>
      <c r="B37" s="156" t="s">
        <v>214</v>
      </c>
      <c r="C37" s="53"/>
      <c r="D37" s="35"/>
      <c r="E37" s="35"/>
      <c r="F37" s="35"/>
      <c r="G37" s="171"/>
      <c r="H37" s="185"/>
      <c r="I37" s="186"/>
      <c r="J37" s="186"/>
      <c r="K37" s="187"/>
      <c r="L37" s="187"/>
      <c r="M37" s="187"/>
      <c r="N37" s="198"/>
      <c r="O37" s="189"/>
      <c r="P37" s="190"/>
      <c r="Q37" s="190"/>
      <c r="R37" s="186"/>
      <c r="S37" s="195">
        <v>14</v>
      </c>
    </row>
    <row r="38" spans="1:19" ht="14.4">
      <c r="A38" s="55">
        <v>35</v>
      </c>
      <c r="B38" s="156" t="s">
        <v>214</v>
      </c>
      <c r="C38" s="53"/>
      <c r="D38" s="36"/>
      <c r="E38" s="36"/>
      <c r="F38" s="36"/>
      <c r="G38" s="171"/>
      <c r="H38" s="185"/>
      <c r="I38" s="186"/>
      <c r="J38" s="186"/>
      <c r="K38" s="187"/>
      <c r="L38" s="187"/>
      <c r="M38" s="187"/>
      <c r="N38" s="198"/>
      <c r="O38" s="189"/>
      <c r="P38" s="190"/>
      <c r="Q38" s="190"/>
      <c r="R38" s="186"/>
      <c r="S38" s="195">
        <v>17</v>
      </c>
    </row>
    <row r="39" spans="1:19" ht="14.4">
      <c r="A39" s="55">
        <v>36</v>
      </c>
      <c r="B39" s="156" t="s">
        <v>214</v>
      </c>
      <c r="C39" s="53"/>
      <c r="D39" s="35"/>
      <c r="E39" s="35"/>
      <c r="F39" s="35"/>
      <c r="G39" s="171"/>
      <c r="H39" s="185"/>
      <c r="I39" s="186"/>
      <c r="J39" s="186"/>
      <c r="K39" s="187"/>
      <c r="L39" s="187"/>
      <c r="M39" s="187"/>
      <c r="N39" s="198"/>
      <c r="O39" s="189"/>
      <c r="P39" s="190"/>
      <c r="Q39" s="190"/>
      <c r="R39" s="186"/>
      <c r="S39" s="195">
        <v>20</v>
      </c>
    </row>
    <row r="40" spans="1:19" ht="14.4">
      <c r="A40" s="55">
        <v>37</v>
      </c>
      <c r="B40" s="156" t="s">
        <v>214</v>
      </c>
      <c r="C40" s="177"/>
      <c r="D40" s="36"/>
      <c r="E40" s="36"/>
      <c r="F40" s="36"/>
      <c r="G40" s="172"/>
      <c r="H40" s="185"/>
      <c r="I40" s="186"/>
      <c r="J40" s="186"/>
      <c r="K40" s="187"/>
      <c r="L40" s="187"/>
      <c r="M40" s="187"/>
      <c r="N40" s="198"/>
      <c r="O40" s="189"/>
      <c r="P40" s="190"/>
      <c r="Q40" s="190"/>
      <c r="R40" s="186"/>
      <c r="S40" s="195">
        <v>21</v>
      </c>
    </row>
    <row r="41" spans="1:19" ht="14.4">
      <c r="A41" s="55">
        <v>38</v>
      </c>
      <c r="B41" s="156" t="s">
        <v>214</v>
      </c>
      <c r="C41" s="53"/>
      <c r="D41" s="36"/>
      <c r="E41" s="36"/>
      <c r="F41" s="36"/>
      <c r="G41" s="171"/>
      <c r="H41" s="185"/>
      <c r="I41" s="186"/>
      <c r="J41" s="186"/>
      <c r="K41" s="187"/>
      <c r="L41" s="187"/>
      <c r="M41" s="187"/>
      <c r="N41" s="198"/>
      <c r="O41" s="189"/>
      <c r="P41" s="190"/>
      <c r="Q41" s="190"/>
      <c r="R41" s="186"/>
      <c r="S41" s="195">
        <v>23</v>
      </c>
    </row>
    <row r="42" spans="1:19" ht="14.4">
      <c r="A42" s="55">
        <v>39</v>
      </c>
      <c r="B42" s="156" t="s">
        <v>214</v>
      </c>
      <c r="C42" s="53"/>
      <c r="D42" s="35"/>
      <c r="E42" s="35"/>
      <c r="F42" s="35"/>
      <c r="G42" s="171"/>
      <c r="H42" s="185"/>
      <c r="I42" s="186"/>
      <c r="J42" s="186"/>
      <c r="K42" s="187"/>
      <c r="L42" s="187"/>
      <c r="M42" s="187"/>
      <c r="N42" s="198"/>
      <c r="O42" s="189"/>
      <c r="P42" s="190"/>
      <c r="Q42" s="190"/>
      <c r="R42" s="186"/>
      <c r="S42" s="195">
        <v>24</v>
      </c>
    </row>
    <row r="43" spans="1:19" ht="14.4">
      <c r="A43" s="55">
        <v>40</v>
      </c>
      <c r="B43" s="156" t="s">
        <v>214</v>
      </c>
      <c r="C43" s="53"/>
      <c r="D43" s="36"/>
      <c r="E43" s="36"/>
      <c r="F43" s="36"/>
      <c r="G43" s="171"/>
      <c r="H43" s="185"/>
      <c r="I43" s="186"/>
      <c r="J43" s="186"/>
      <c r="K43" s="187"/>
      <c r="L43" s="187"/>
      <c r="M43" s="187"/>
      <c r="N43" s="198"/>
      <c r="O43" s="189"/>
      <c r="P43" s="190"/>
      <c r="Q43" s="190"/>
      <c r="R43" s="186"/>
      <c r="S43" s="195">
        <v>25</v>
      </c>
    </row>
    <row r="44" spans="1:19" ht="14.4">
      <c r="A44" s="55">
        <v>41</v>
      </c>
      <c r="B44" s="156" t="s">
        <v>214</v>
      </c>
      <c r="C44" s="176"/>
      <c r="D44" s="35"/>
      <c r="E44" s="35"/>
      <c r="F44" s="35"/>
      <c r="G44" s="171"/>
      <c r="H44" s="175"/>
      <c r="I44" s="186"/>
      <c r="J44" s="186"/>
      <c r="K44" s="187"/>
      <c r="L44" s="187"/>
      <c r="M44" s="187"/>
      <c r="N44" s="198"/>
      <c r="O44" s="189"/>
      <c r="P44" s="190"/>
      <c r="Q44" s="190"/>
      <c r="R44" s="186"/>
      <c r="S44" s="195">
        <v>27</v>
      </c>
    </row>
    <row r="45" spans="1:19" ht="14.4">
      <c r="A45" s="55">
        <v>42</v>
      </c>
      <c r="B45" s="156" t="s">
        <v>214</v>
      </c>
      <c r="C45" s="176"/>
      <c r="D45" s="35"/>
      <c r="E45" s="35"/>
      <c r="F45" s="35"/>
      <c r="G45" s="171"/>
      <c r="H45" s="185"/>
      <c r="I45" s="186"/>
      <c r="J45" s="186"/>
      <c r="K45" s="187"/>
      <c r="L45" s="187"/>
      <c r="M45" s="187"/>
      <c r="N45" s="198"/>
      <c r="O45" s="189"/>
      <c r="P45" s="190"/>
      <c r="Q45" s="190"/>
      <c r="R45" s="186"/>
      <c r="S45" s="195">
        <v>29</v>
      </c>
    </row>
    <row r="46" spans="1:19" ht="14.4">
      <c r="A46" s="55">
        <v>43</v>
      </c>
      <c r="B46" s="156" t="s">
        <v>214</v>
      </c>
      <c r="C46" s="176"/>
      <c r="D46" s="35"/>
      <c r="E46" s="35"/>
      <c r="F46" s="35"/>
      <c r="G46" s="171"/>
      <c r="H46" s="185"/>
      <c r="I46" s="186"/>
      <c r="J46" s="186"/>
      <c r="K46" s="187"/>
      <c r="L46" s="187"/>
      <c r="M46" s="187"/>
      <c r="N46" s="198"/>
      <c r="O46" s="189"/>
      <c r="P46" s="190"/>
      <c r="Q46" s="190"/>
      <c r="R46" s="186"/>
      <c r="S46" s="195">
        <v>30</v>
      </c>
    </row>
    <row r="47" spans="1:19" ht="14.4">
      <c r="A47" s="55">
        <v>44</v>
      </c>
      <c r="B47" s="156" t="s">
        <v>214</v>
      </c>
      <c r="C47" s="176"/>
      <c r="D47" s="35"/>
      <c r="E47" s="35"/>
      <c r="F47" s="35"/>
      <c r="G47" s="171"/>
      <c r="H47" s="185"/>
      <c r="I47" s="186"/>
      <c r="J47" s="186"/>
      <c r="K47" s="187"/>
      <c r="L47" s="187"/>
      <c r="M47" s="187"/>
      <c r="N47" s="198"/>
      <c r="O47" s="189"/>
      <c r="P47" s="190"/>
      <c r="Q47" s="190"/>
      <c r="R47" s="186"/>
      <c r="S47" s="195">
        <v>33</v>
      </c>
    </row>
    <row r="48" spans="1:19" ht="14.4">
      <c r="A48" s="55">
        <v>45</v>
      </c>
      <c r="B48" s="156" t="s">
        <v>214</v>
      </c>
      <c r="C48" s="176"/>
      <c r="D48" s="35"/>
      <c r="E48" s="35"/>
      <c r="F48" s="35"/>
      <c r="G48" s="171"/>
      <c r="H48" s="185"/>
      <c r="I48" s="186"/>
      <c r="J48" s="186"/>
      <c r="K48" s="187"/>
      <c r="L48" s="187"/>
      <c r="M48" s="187"/>
      <c r="N48" s="198"/>
      <c r="O48" s="189"/>
      <c r="P48" s="190"/>
      <c r="Q48" s="190"/>
      <c r="R48" s="186"/>
      <c r="S48" s="195">
        <v>35</v>
      </c>
    </row>
    <row r="49" spans="1:19" ht="14.4">
      <c r="A49" s="55">
        <v>46</v>
      </c>
      <c r="B49" s="156" t="s">
        <v>214</v>
      </c>
      <c r="C49" s="176"/>
      <c r="D49" s="35"/>
      <c r="E49" s="35"/>
      <c r="F49" s="35"/>
      <c r="G49" s="171"/>
      <c r="H49" s="185"/>
      <c r="I49" s="186"/>
      <c r="J49" s="186"/>
      <c r="K49" s="187"/>
      <c r="L49" s="187"/>
      <c r="M49" s="187"/>
      <c r="N49" s="198"/>
      <c r="O49" s="189"/>
      <c r="P49" s="190"/>
      <c r="Q49" s="190"/>
      <c r="R49" s="186"/>
      <c r="S49" s="195">
        <v>36</v>
      </c>
    </row>
    <row r="50" spans="1:19" ht="14.4">
      <c r="A50" s="55">
        <v>47</v>
      </c>
      <c r="B50" s="156" t="s">
        <v>214</v>
      </c>
      <c r="C50" s="176"/>
      <c r="D50" s="35"/>
      <c r="E50" s="35"/>
      <c r="F50" s="35"/>
      <c r="G50" s="171"/>
      <c r="H50" s="185"/>
      <c r="I50" s="186"/>
      <c r="J50" s="186"/>
      <c r="K50" s="187"/>
      <c r="L50" s="187"/>
      <c r="M50" s="187"/>
      <c r="N50" s="198"/>
      <c r="O50" s="189"/>
      <c r="P50" s="190"/>
      <c r="Q50" s="190"/>
      <c r="R50" s="186"/>
      <c r="S50" s="195">
        <v>43</v>
      </c>
    </row>
    <row r="51" spans="1:19" ht="14.4">
      <c r="A51" s="55">
        <v>48</v>
      </c>
      <c r="B51" s="156" t="s">
        <v>214</v>
      </c>
      <c r="C51" s="176"/>
      <c r="D51" s="35"/>
      <c r="E51" s="35"/>
      <c r="F51" s="35"/>
      <c r="G51" s="171"/>
      <c r="H51" s="185"/>
      <c r="I51" s="186"/>
      <c r="J51" s="186"/>
      <c r="K51" s="187"/>
      <c r="L51" s="187"/>
      <c r="M51" s="187"/>
      <c r="N51" s="198"/>
      <c r="O51" s="189"/>
      <c r="P51" s="190"/>
      <c r="Q51" s="190"/>
      <c r="R51" s="186"/>
      <c r="S51" s="195">
        <v>45</v>
      </c>
    </row>
    <row r="52" spans="1:19" ht="14.4">
      <c r="A52" s="55">
        <v>49</v>
      </c>
      <c r="B52" s="156" t="s">
        <v>214</v>
      </c>
      <c r="C52" s="176"/>
      <c r="D52" s="35"/>
      <c r="E52" s="35"/>
      <c r="F52" s="35"/>
      <c r="G52" s="171"/>
      <c r="H52" s="185"/>
      <c r="I52" s="186"/>
      <c r="J52" s="186"/>
      <c r="K52" s="187"/>
      <c r="L52" s="187"/>
      <c r="M52" s="187"/>
      <c r="N52" s="198"/>
      <c r="O52" s="189"/>
      <c r="P52" s="190"/>
      <c r="Q52" s="190"/>
      <c r="R52" s="186"/>
      <c r="S52" s="195">
        <v>46</v>
      </c>
    </row>
    <row r="53" spans="1:19" ht="14.4">
      <c r="A53" s="55">
        <v>50</v>
      </c>
      <c r="B53" s="156" t="s">
        <v>214</v>
      </c>
      <c r="C53" s="176"/>
      <c r="D53" s="35"/>
      <c r="E53" s="35"/>
      <c r="F53" s="35"/>
      <c r="G53" s="172"/>
      <c r="H53" s="185"/>
      <c r="I53" s="186"/>
      <c r="J53" s="186"/>
      <c r="K53" s="187"/>
      <c r="L53" s="187"/>
      <c r="M53" s="187"/>
      <c r="N53" s="198"/>
      <c r="O53" s="189"/>
      <c r="P53" s="190"/>
      <c r="Q53" s="190"/>
      <c r="R53" s="186"/>
      <c r="S53" s="195">
        <v>47</v>
      </c>
    </row>
    <row r="54" spans="1:19" ht="14.4">
      <c r="A54" s="55">
        <v>51</v>
      </c>
      <c r="B54" s="156" t="s">
        <v>214</v>
      </c>
      <c r="C54" s="176"/>
      <c r="D54" s="35"/>
      <c r="E54" s="35"/>
      <c r="F54" s="35"/>
      <c r="G54" s="171"/>
      <c r="H54" s="185"/>
      <c r="I54" s="186"/>
      <c r="J54" s="186"/>
      <c r="K54" s="187"/>
      <c r="L54" s="187"/>
      <c r="M54" s="187"/>
      <c r="N54" s="198"/>
      <c r="O54" s="189"/>
      <c r="P54" s="190"/>
      <c r="Q54" s="190"/>
      <c r="R54" s="186"/>
      <c r="S54" s="195">
        <v>49</v>
      </c>
    </row>
    <row r="55" spans="1:19" ht="14.4">
      <c r="A55" s="55">
        <v>52</v>
      </c>
      <c r="B55" s="156"/>
      <c r="C55" s="176"/>
      <c r="D55" s="35"/>
      <c r="E55" s="35"/>
      <c r="F55" s="35"/>
      <c r="G55" s="172"/>
      <c r="H55" s="185"/>
      <c r="I55" s="186"/>
      <c r="J55" s="186"/>
      <c r="K55" s="187"/>
      <c r="L55" s="187"/>
      <c r="M55" s="187"/>
      <c r="N55" s="198"/>
      <c r="O55" s="189"/>
      <c r="P55" s="190"/>
      <c r="Q55" s="190"/>
      <c r="R55" s="186"/>
      <c r="S55" s="195">
        <v>50</v>
      </c>
    </row>
    <row r="56" spans="1:19" ht="14.4">
      <c r="A56" s="55">
        <v>53</v>
      </c>
      <c r="B56" s="156" t="s">
        <v>211</v>
      </c>
      <c r="C56" s="53"/>
      <c r="D56" s="36"/>
      <c r="E56" s="36"/>
      <c r="F56" s="36"/>
      <c r="G56" s="171"/>
      <c r="H56" s="50"/>
      <c r="I56" s="186"/>
      <c r="J56" s="186"/>
      <c r="K56" s="187"/>
      <c r="L56" s="187"/>
      <c r="M56" s="187"/>
      <c r="N56" s="198"/>
      <c r="O56" s="189"/>
      <c r="P56" s="190"/>
      <c r="Q56" s="190"/>
      <c r="R56" s="186"/>
      <c r="S56" s="195">
        <v>52</v>
      </c>
    </row>
    <row r="57" spans="1:19" ht="14.4">
      <c r="A57" s="55">
        <v>54</v>
      </c>
      <c r="B57" s="156" t="s">
        <v>211</v>
      </c>
      <c r="C57" s="53"/>
      <c r="D57" s="35"/>
      <c r="E57" s="35"/>
      <c r="F57" s="35"/>
      <c r="G57" s="171"/>
      <c r="H57" s="52"/>
      <c r="I57" s="186"/>
      <c r="J57" s="186"/>
      <c r="K57" s="187"/>
      <c r="L57" s="187"/>
      <c r="M57" s="187"/>
      <c r="N57" s="198"/>
      <c r="O57" s="189"/>
      <c r="P57" s="190"/>
      <c r="Q57" s="190"/>
      <c r="R57" s="186"/>
      <c r="S57" s="195">
        <v>53</v>
      </c>
    </row>
    <row r="58" spans="1:19" ht="14.4">
      <c r="A58" s="55">
        <v>55</v>
      </c>
      <c r="B58" s="156"/>
      <c r="C58" s="53"/>
      <c r="D58" s="35"/>
      <c r="E58" s="35"/>
      <c r="F58" s="35"/>
      <c r="G58" s="172"/>
      <c r="H58" s="52"/>
      <c r="I58" s="186"/>
      <c r="J58" s="186"/>
      <c r="K58" s="187"/>
      <c r="L58" s="187"/>
      <c r="M58" s="187"/>
      <c r="N58" s="198"/>
      <c r="O58" s="189"/>
      <c r="P58" s="190"/>
      <c r="Q58" s="190"/>
      <c r="R58" s="186"/>
      <c r="S58" s="195">
        <v>54</v>
      </c>
    </row>
    <row r="59" spans="1:19" ht="14.4">
      <c r="A59" s="55">
        <v>56</v>
      </c>
      <c r="B59" s="156" t="s">
        <v>205</v>
      </c>
      <c r="C59" s="176"/>
      <c r="D59" s="36"/>
      <c r="E59" s="36"/>
      <c r="F59" s="36"/>
      <c r="G59" s="171"/>
      <c r="H59" s="50"/>
      <c r="I59" s="186"/>
      <c r="J59" s="186"/>
      <c r="K59" s="187"/>
      <c r="L59" s="187"/>
      <c r="M59" s="187"/>
      <c r="N59" s="198"/>
      <c r="O59" s="189"/>
      <c r="P59" s="190"/>
      <c r="Q59" s="190"/>
      <c r="R59" s="186"/>
      <c r="S59" s="195">
        <v>55</v>
      </c>
    </row>
    <row r="60" spans="1:19" ht="14.4">
      <c r="A60" s="55">
        <v>57</v>
      </c>
      <c r="B60" s="156"/>
      <c r="C60" s="176"/>
      <c r="D60" s="36"/>
      <c r="E60" s="36"/>
      <c r="F60" s="36"/>
      <c r="G60" s="172"/>
      <c r="H60" s="50"/>
      <c r="I60" s="186"/>
      <c r="J60" s="186"/>
      <c r="K60" s="187"/>
      <c r="L60" s="187"/>
      <c r="M60" s="187"/>
      <c r="N60" s="198"/>
      <c r="O60" s="189"/>
      <c r="P60" s="190"/>
      <c r="Q60" s="190"/>
      <c r="R60" s="186"/>
      <c r="S60" s="195">
        <v>57</v>
      </c>
    </row>
    <row r="61" spans="1:19" ht="14.4">
      <c r="A61" s="55">
        <v>58</v>
      </c>
      <c r="B61" s="156"/>
      <c r="C61" s="176"/>
      <c r="D61" s="36"/>
      <c r="E61" s="36"/>
      <c r="F61" s="36"/>
      <c r="G61" s="172"/>
      <c r="H61" s="185"/>
      <c r="I61" s="186"/>
      <c r="J61" s="186"/>
      <c r="K61" s="187"/>
      <c r="L61" s="187"/>
      <c r="M61" s="187"/>
      <c r="N61" s="199"/>
      <c r="O61" s="189"/>
      <c r="P61" s="190"/>
      <c r="Q61" s="190"/>
      <c r="R61" s="186"/>
      <c r="S61" s="195">
        <v>58</v>
      </c>
    </row>
  </sheetData>
  <mergeCells count="1">
    <mergeCell ref="D3:E3"/>
  </mergeCells>
  <phoneticPr fontId="0" type="noConversion"/>
  <dataValidations disablePrompts="1" count="2">
    <dataValidation type="list" allowBlank="1" showInputMessage="1" showErrorMessage="1" sqref="B4:B61">
      <formula1>"会員,NEW-1,NEW-2,GUEST"</formula1>
    </dataValidation>
    <dataValidation type="list" allowBlank="1" showInputMessage="1" showErrorMessage="1" sqref="G4:G61">
      <formula1>"Blue,White,Black,Red"</formula1>
    </dataValidation>
  </dataValidation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1"/>
  <sheetViews>
    <sheetView zoomScaleNormal="100" workbookViewId="0">
      <pane ySplit="3" topLeftCell="A4" activePane="bottomLeft" state="frozen"/>
      <selection pane="bottomLeft" activeCell="D15" sqref="D15:H15"/>
    </sheetView>
  </sheetViews>
  <sheetFormatPr defaultColWidth="9.109375" defaultRowHeight="13.2"/>
  <cols>
    <col min="1" max="1" width="6.6640625" style="178" customWidth="1"/>
    <col min="2" max="2" width="8.5546875" style="178" bestFit="1" customWidth="1"/>
    <col min="3" max="3" width="4.6640625" style="178" customWidth="1"/>
    <col min="4" max="5" width="12.6640625" style="178" customWidth="1"/>
    <col min="6" max="6" width="47.109375" style="178" bestFit="1" customWidth="1"/>
    <col min="7" max="10" width="7.6640625" style="178" customWidth="1"/>
    <col min="11" max="14" width="8.33203125" style="178" customWidth="1"/>
    <col min="15" max="15" width="10.6640625" style="178" customWidth="1"/>
    <col min="16" max="19" width="10.6640625" style="178" bestFit="1" customWidth="1"/>
    <col min="20" max="16384" width="9.109375" style="178"/>
  </cols>
  <sheetData>
    <row r="1" spans="1:19" ht="18">
      <c r="A1" s="194" t="s">
        <v>612</v>
      </c>
      <c r="B1" s="192"/>
      <c r="C1" s="192"/>
      <c r="D1" s="192"/>
      <c r="E1" s="192"/>
    </row>
    <row r="2" spans="1:19" ht="15" customHeight="1">
      <c r="A2" s="192"/>
      <c r="B2" s="192"/>
      <c r="C2" s="192"/>
      <c r="D2" s="192"/>
      <c r="E2" s="192"/>
    </row>
    <row r="3" spans="1:19" ht="14.4">
      <c r="A3" s="210" t="s">
        <v>212</v>
      </c>
      <c r="B3" s="206" t="s">
        <v>213</v>
      </c>
      <c r="C3" s="185" t="s">
        <v>215</v>
      </c>
      <c r="D3" s="200" t="s">
        <v>614</v>
      </c>
      <c r="E3" s="200" t="s">
        <v>615</v>
      </c>
      <c r="F3" s="200" t="s">
        <v>202</v>
      </c>
      <c r="G3" s="180" t="s">
        <v>216</v>
      </c>
      <c r="H3" s="200" t="s">
        <v>217</v>
      </c>
      <c r="I3" s="180" t="s">
        <v>218</v>
      </c>
      <c r="J3" s="180" t="s">
        <v>219</v>
      </c>
      <c r="K3" s="181" t="s">
        <v>220</v>
      </c>
      <c r="L3" s="181" t="s">
        <v>221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  <c r="S3" s="184" t="s">
        <v>613</v>
      </c>
    </row>
    <row r="4" spans="1:19" ht="14.4">
      <c r="A4" s="55">
        <v>1</v>
      </c>
      <c r="B4" s="206" t="s">
        <v>214</v>
      </c>
      <c r="C4" s="207">
        <v>1</v>
      </c>
      <c r="D4" s="205" t="s">
        <v>22</v>
      </c>
      <c r="E4" s="35" t="s">
        <v>25</v>
      </c>
      <c r="F4" s="35" t="s">
        <v>26</v>
      </c>
      <c r="G4" s="171"/>
      <c r="H4" s="175">
        <v>6</v>
      </c>
      <c r="I4" s="186"/>
      <c r="J4" s="186"/>
      <c r="K4" s="187">
        <f t="shared" ref="K4:K29" si="0">I4+J4</f>
        <v>0</v>
      </c>
      <c r="L4" s="187">
        <f t="shared" ref="L4:L29" si="1">IF(H4="-","-",K4-H4)</f>
        <v>-6</v>
      </c>
      <c r="M4" s="187">
        <f t="shared" ref="M4:M29" si="2">IF(B4="会員",IF(16-A4&gt;1,16-A4,1),"-")</f>
        <v>15</v>
      </c>
      <c r="N4" s="188"/>
      <c r="O4" s="189"/>
      <c r="P4" s="190"/>
      <c r="Q4" s="190"/>
      <c r="R4" s="190"/>
      <c r="S4" s="186">
        <v>7</v>
      </c>
    </row>
    <row r="5" spans="1:19" ht="14.4">
      <c r="A5" s="55">
        <v>2</v>
      </c>
      <c r="B5" s="206" t="s">
        <v>214</v>
      </c>
      <c r="C5" s="208">
        <v>1</v>
      </c>
      <c r="D5" s="205" t="s">
        <v>136</v>
      </c>
      <c r="E5" s="35" t="s">
        <v>137</v>
      </c>
      <c r="F5" s="35" t="s">
        <v>552</v>
      </c>
      <c r="G5" s="171"/>
      <c r="H5" s="185">
        <v>17</v>
      </c>
      <c r="I5" s="186"/>
      <c r="J5" s="186"/>
      <c r="K5" s="187">
        <f t="shared" si="0"/>
        <v>0</v>
      </c>
      <c r="L5" s="187">
        <f t="shared" si="1"/>
        <v>-17</v>
      </c>
      <c r="M5" s="187">
        <f t="shared" si="2"/>
        <v>14</v>
      </c>
      <c r="N5" s="119"/>
      <c r="O5" s="189"/>
      <c r="P5" s="190"/>
      <c r="Q5" s="190"/>
      <c r="R5" s="190"/>
      <c r="S5" s="186">
        <v>33</v>
      </c>
    </row>
    <row r="6" spans="1:19" ht="14.4">
      <c r="A6" s="55">
        <v>3</v>
      </c>
      <c r="B6" s="206" t="s">
        <v>214</v>
      </c>
      <c r="C6" s="208">
        <v>1</v>
      </c>
      <c r="D6" s="205" t="s">
        <v>67</v>
      </c>
      <c r="E6" s="35" t="s">
        <v>68</v>
      </c>
      <c r="F6" s="35" t="s">
        <v>6</v>
      </c>
      <c r="G6" s="173" t="s">
        <v>553</v>
      </c>
      <c r="H6" s="175">
        <v>32</v>
      </c>
      <c r="I6" s="186"/>
      <c r="J6" s="186"/>
      <c r="K6" s="187">
        <f t="shared" si="0"/>
        <v>0</v>
      </c>
      <c r="L6" s="187">
        <f t="shared" si="1"/>
        <v>-32</v>
      </c>
      <c r="M6" s="187">
        <f t="shared" si="2"/>
        <v>13</v>
      </c>
      <c r="N6" s="119"/>
      <c r="O6" s="189"/>
      <c r="P6" s="190"/>
      <c r="Q6" s="190"/>
      <c r="R6" s="190"/>
      <c r="S6" s="186">
        <v>38</v>
      </c>
    </row>
    <row r="7" spans="1:19" ht="14.4">
      <c r="A7" s="55">
        <v>4</v>
      </c>
      <c r="B7" s="206" t="s">
        <v>214</v>
      </c>
      <c r="C7" s="208">
        <v>2</v>
      </c>
      <c r="D7" s="205" t="s">
        <v>80</v>
      </c>
      <c r="E7" s="35" t="s">
        <v>81</v>
      </c>
      <c r="F7" s="35" t="s">
        <v>82</v>
      </c>
      <c r="G7" s="171"/>
      <c r="H7" s="185">
        <v>8</v>
      </c>
      <c r="I7" s="186"/>
      <c r="J7" s="186"/>
      <c r="K7" s="187">
        <f t="shared" si="0"/>
        <v>0</v>
      </c>
      <c r="L7" s="187">
        <f t="shared" si="1"/>
        <v>-8</v>
      </c>
      <c r="M7" s="187">
        <f t="shared" si="2"/>
        <v>12</v>
      </c>
      <c r="N7" s="119"/>
      <c r="O7" s="189"/>
      <c r="P7" s="190"/>
      <c r="Q7" s="190"/>
      <c r="R7" s="190"/>
      <c r="S7" s="186">
        <v>42</v>
      </c>
    </row>
    <row r="8" spans="1:19" ht="14.4">
      <c r="A8" s="55">
        <v>5</v>
      </c>
      <c r="B8" s="206" t="s">
        <v>214</v>
      </c>
      <c r="C8" s="208">
        <v>2</v>
      </c>
      <c r="D8" s="205" t="s">
        <v>62</v>
      </c>
      <c r="E8" s="35" t="s">
        <v>63</v>
      </c>
      <c r="F8" s="35" t="s">
        <v>18</v>
      </c>
      <c r="G8" s="171"/>
      <c r="H8" s="175">
        <v>19</v>
      </c>
      <c r="I8" s="186"/>
      <c r="J8" s="186"/>
      <c r="K8" s="187">
        <f t="shared" si="0"/>
        <v>0</v>
      </c>
      <c r="L8" s="187">
        <f t="shared" si="1"/>
        <v>-19</v>
      </c>
      <c r="M8" s="187">
        <f t="shared" si="2"/>
        <v>11</v>
      </c>
      <c r="N8" s="119"/>
      <c r="O8" s="189"/>
      <c r="P8" s="190"/>
      <c r="Q8" s="190"/>
      <c r="R8" s="190"/>
      <c r="S8" s="186">
        <v>32</v>
      </c>
    </row>
    <row r="9" spans="1:19" ht="13.8">
      <c r="A9" s="55">
        <v>6</v>
      </c>
      <c r="B9" s="206" t="s">
        <v>205</v>
      </c>
      <c r="C9" s="208">
        <v>2</v>
      </c>
      <c r="D9" s="164" t="s">
        <v>139</v>
      </c>
      <c r="E9" s="36" t="s">
        <v>618</v>
      </c>
      <c r="F9" s="36" t="s">
        <v>619</v>
      </c>
      <c r="G9" s="171"/>
      <c r="H9" s="185" t="s">
        <v>563</v>
      </c>
      <c r="I9" s="186"/>
      <c r="J9" s="186"/>
      <c r="K9" s="187">
        <f t="shared" si="0"/>
        <v>0</v>
      </c>
      <c r="L9" s="187" t="e">
        <f t="shared" si="1"/>
        <v>#VALUE!</v>
      </c>
      <c r="M9" s="187" t="str">
        <f t="shared" si="2"/>
        <v>-</v>
      </c>
      <c r="N9" s="188"/>
      <c r="O9" s="189"/>
      <c r="P9" s="190"/>
      <c r="Q9" s="190"/>
      <c r="R9" s="190"/>
      <c r="S9" s="186">
        <v>57</v>
      </c>
    </row>
    <row r="10" spans="1:19" ht="13.8">
      <c r="A10" s="55">
        <v>7</v>
      </c>
      <c r="B10" s="206" t="s">
        <v>214</v>
      </c>
      <c r="C10" s="207">
        <v>3</v>
      </c>
      <c r="D10" s="205" t="s">
        <v>51</v>
      </c>
      <c r="E10" s="35" t="s">
        <v>52</v>
      </c>
      <c r="F10" s="35" t="s">
        <v>53</v>
      </c>
      <c r="G10" s="171"/>
      <c r="H10" s="185">
        <v>11</v>
      </c>
      <c r="I10" s="186"/>
      <c r="J10" s="186"/>
      <c r="K10" s="187">
        <f t="shared" si="0"/>
        <v>0</v>
      </c>
      <c r="L10" s="187">
        <f t="shared" si="1"/>
        <v>-11</v>
      </c>
      <c r="M10" s="187">
        <f t="shared" si="2"/>
        <v>9</v>
      </c>
      <c r="N10" s="188"/>
      <c r="O10" s="189"/>
      <c r="P10" s="190"/>
      <c r="Q10" s="190"/>
      <c r="R10" s="190"/>
      <c r="S10" s="186">
        <v>27</v>
      </c>
    </row>
    <row r="11" spans="1:19" ht="14.4">
      <c r="A11" s="55">
        <v>8</v>
      </c>
      <c r="B11" s="206" t="s">
        <v>214</v>
      </c>
      <c r="C11" s="208">
        <v>3</v>
      </c>
      <c r="D11" s="205" t="s">
        <v>102</v>
      </c>
      <c r="E11" s="35" t="s">
        <v>103</v>
      </c>
      <c r="F11" s="35" t="s">
        <v>104</v>
      </c>
      <c r="G11" s="172" t="s">
        <v>550</v>
      </c>
      <c r="H11" s="185">
        <v>17</v>
      </c>
      <c r="I11" s="186"/>
      <c r="J11" s="186"/>
      <c r="K11" s="187">
        <f t="shared" si="0"/>
        <v>0</v>
      </c>
      <c r="L11" s="187">
        <f t="shared" si="1"/>
        <v>-17</v>
      </c>
      <c r="M11" s="187">
        <f t="shared" si="2"/>
        <v>8</v>
      </c>
      <c r="N11" s="119"/>
      <c r="O11" s="189"/>
      <c r="P11" s="190"/>
      <c r="Q11" s="190"/>
      <c r="R11" s="190"/>
      <c r="S11" s="186">
        <v>49</v>
      </c>
    </row>
    <row r="12" spans="1:19" ht="13.8">
      <c r="A12" s="55">
        <v>9</v>
      </c>
      <c r="B12" s="206" t="s">
        <v>214</v>
      </c>
      <c r="C12" s="208">
        <v>3</v>
      </c>
      <c r="D12" s="164" t="s">
        <v>380</v>
      </c>
      <c r="E12" s="36" t="s">
        <v>381</v>
      </c>
      <c r="F12" s="36" t="s">
        <v>458</v>
      </c>
      <c r="G12" s="171"/>
      <c r="H12" s="185">
        <v>25</v>
      </c>
      <c r="I12" s="186"/>
      <c r="J12" s="186"/>
      <c r="K12" s="187">
        <f t="shared" si="0"/>
        <v>0</v>
      </c>
      <c r="L12" s="187">
        <f t="shared" si="1"/>
        <v>-25</v>
      </c>
      <c r="M12" s="187">
        <f t="shared" si="2"/>
        <v>7</v>
      </c>
      <c r="N12" s="188"/>
      <c r="O12" s="189"/>
      <c r="P12" s="190"/>
      <c r="Q12" s="190"/>
      <c r="R12" s="190"/>
      <c r="S12" s="186">
        <v>20</v>
      </c>
    </row>
    <row r="13" spans="1:19" ht="13.8">
      <c r="A13" s="55">
        <v>10</v>
      </c>
      <c r="B13" s="206" t="s">
        <v>214</v>
      </c>
      <c r="C13" s="209">
        <v>4</v>
      </c>
      <c r="D13" s="205" t="s">
        <v>144</v>
      </c>
      <c r="E13" s="35" t="s">
        <v>203</v>
      </c>
      <c r="F13" s="35" t="s">
        <v>204</v>
      </c>
      <c r="G13" s="171"/>
      <c r="H13" s="185">
        <v>8</v>
      </c>
      <c r="I13" s="186"/>
      <c r="J13" s="186"/>
      <c r="K13" s="187">
        <f t="shared" si="0"/>
        <v>0</v>
      </c>
      <c r="L13" s="187">
        <f t="shared" si="1"/>
        <v>-8</v>
      </c>
      <c r="M13" s="187">
        <f t="shared" si="2"/>
        <v>6</v>
      </c>
      <c r="N13" s="188"/>
      <c r="O13" s="189"/>
      <c r="P13" s="190"/>
      <c r="Q13" s="190"/>
      <c r="R13" s="190"/>
      <c r="S13" s="186">
        <v>13</v>
      </c>
    </row>
    <row r="14" spans="1:19" ht="14.4">
      <c r="A14" s="55">
        <v>11</v>
      </c>
      <c r="B14" s="206" t="s">
        <v>214</v>
      </c>
      <c r="C14" s="208">
        <v>4</v>
      </c>
      <c r="D14" s="205" t="s">
        <v>90</v>
      </c>
      <c r="E14" s="35" t="s">
        <v>91</v>
      </c>
      <c r="F14" s="35" t="s">
        <v>92</v>
      </c>
      <c r="G14" s="172" t="s">
        <v>550</v>
      </c>
      <c r="H14" s="185">
        <v>10</v>
      </c>
      <c r="I14" s="186"/>
      <c r="J14" s="186"/>
      <c r="K14" s="187">
        <f t="shared" si="0"/>
        <v>0</v>
      </c>
      <c r="L14" s="187">
        <f t="shared" si="1"/>
        <v>-10</v>
      </c>
      <c r="M14" s="187">
        <f t="shared" si="2"/>
        <v>5</v>
      </c>
      <c r="N14" s="119"/>
      <c r="O14" s="189"/>
      <c r="P14" s="190"/>
      <c r="Q14" s="190"/>
      <c r="R14" s="190"/>
      <c r="S14" s="186">
        <v>48</v>
      </c>
    </row>
    <row r="15" spans="1:19" ht="13.8">
      <c r="A15" s="55">
        <v>12</v>
      </c>
      <c r="B15" s="206" t="s">
        <v>214</v>
      </c>
      <c r="C15" s="208">
        <v>4</v>
      </c>
      <c r="D15" s="205" t="s">
        <v>30</v>
      </c>
      <c r="E15" s="35" t="s">
        <v>31</v>
      </c>
      <c r="F15" s="35" t="s">
        <v>403</v>
      </c>
      <c r="G15" s="171"/>
      <c r="H15" s="185">
        <v>16</v>
      </c>
      <c r="I15" s="186"/>
      <c r="J15" s="186"/>
      <c r="K15" s="187">
        <f t="shared" si="0"/>
        <v>0</v>
      </c>
      <c r="L15" s="187">
        <f t="shared" si="1"/>
        <v>-16</v>
      </c>
      <c r="M15" s="187">
        <f t="shared" si="2"/>
        <v>4</v>
      </c>
      <c r="N15" s="188"/>
      <c r="O15" s="189"/>
      <c r="P15" s="190"/>
      <c r="Q15" s="190"/>
      <c r="R15" s="190"/>
      <c r="S15" s="186">
        <v>9</v>
      </c>
    </row>
    <row r="16" spans="1:19" ht="14.4">
      <c r="A16" s="55">
        <v>13</v>
      </c>
      <c r="B16" s="206" t="s">
        <v>214</v>
      </c>
      <c r="C16" s="208">
        <v>4</v>
      </c>
      <c r="D16" s="205" t="s">
        <v>291</v>
      </c>
      <c r="E16" s="35" t="s">
        <v>292</v>
      </c>
      <c r="F16" s="35" t="s">
        <v>402</v>
      </c>
      <c r="G16" s="171"/>
      <c r="H16" s="185">
        <v>23</v>
      </c>
      <c r="I16" s="186"/>
      <c r="J16" s="186"/>
      <c r="K16" s="187">
        <f t="shared" si="0"/>
        <v>0</v>
      </c>
      <c r="L16" s="187">
        <f t="shared" si="1"/>
        <v>-23</v>
      </c>
      <c r="M16" s="187">
        <f t="shared" si="2"/>
        <v>3</v>
      </c>
      <c r="N16" s="119"/>
      <c r="O16" s="189"/>
      <c r="P16" s="190"/>
      <c r="Q16" s="190"/>
      <c r="R16" s="190"/>
      <c r="S16" s="186">
        <v>45</v>
      </c>
    </row>
    <row r="17" spans="1:19" ht="13.8">
      <c r="A17" s="55">
        <v>14</v>
      </c>
      <c r="B17" s="206" t="s">
        <v>214</v>
      </c>
      <c r="C17" s="207">
        <v>5</v>
      </c>
      <c r="D17" s="164" t="s">
        <v>206</v>
      </c>
      <c r="E17" s="36" t="s">
        <v>207</v>
      </c>
      <c r="F17" s="36" t="s">
        <v>262</v>
      </c>
      <c r="G17" s="171"/>
      <c r="H17" s="185">
        <v>12</v>
      </c>
      <c r="I17" s="186"/>
      <c r="J17" s="186"/>
      <c r="K17" s="187">
        <f t="shared" si="0"/>
        <v>0</v>
      </c>
      <c r="L17" s="187">
        <f t="shared" si="1"/>
        <v>-12</v>
      </c>
      <c r="M17" s="187">
        <f t="shared" si="2"/>
        <v>2</v>
      </c>
      <c r="N17" s="188"/>
      <c r="O17" s="189"/>
      <c r="P17" s="190"/>
      <c r="Q17" s="190"/>
      <c r="R17" s="190"/>
      <c r="S17" s="186">
        <v>24</v>
      </c>
    </row>
    <row r="18" spans="1:19" ht="14.4">
      <c r="A18" s="55">
        <v>15</v>
      </c>
      <c r="B18" s="206" t="s">
        <v>214</v>
      </c>
      <c r="C18" s="208">
        <v>5</v>
      </c>
      <c r="D18" s="205" t="s">
        <v>73</v>
      </c>
      <c r="E18" s="35" t="s">
        <v>74</v>
      </c>
      <c r="F18" s="35" t="s">
        <v>75</v>
      </c>
      <c r="G18" s="171"/>
      <c r="H18" s="185">
        <v>14</v>
      </c>
      <c r="I18" s="186"/>
      <c r="J18" s="186"/>
      <c r="K18" s="187">
        <f t="shared" si="0"/>
        <v>0</v>
      </c>
      <c r="L18" s="187">
        <f t="shared" si="1"/>
        <v>-14</v>
      </c>
      <c r="M18" s="187">
        <f t="shared" si="2"/>
        <v>1</v>
      </c>
      <c r="N18" s="119"/>
      <c r="O18" s="189"/>
      <c r="P18" s="190"/>
      <c r="Q18" s="190"/>
      <c r="R18" s="190"/>
      <c r="S18" s="186">
        <v>40</v>
      </c>
    </row>
    <row r="19" spans="1:19" ht="14.4">
      <c r="A19" s="55">
        <v>16</v>
      </c>
      <c r="B19" s="206" t="s">
        <v>214</v>
      </c>
      <c r="C19" s="208">
        <v>5</v>
      </c>
      <c r="D19" s="205" t="s">
        <v>111</v>
      </c>
      <c r="E19" s="35" t="s">
        <v>112</v>
      </c>
      <c r="F19" s="35" t="s">
        <v>113</v>
      </c>
      <c r="G19" s="171"/>
      <c r="H19" s="185">
        <v>22</v>
      </c>
      <c r="I19" s="186"/>
      <c r="J19" s="186"/>
      <c r="K19" s="187">
        <f t="shared" si="0"/>
        <v>0</v>
      </c>
      <c r="L19" s="187">
        <f t="shared" si="1"/>
        <v>-22</v>
      </c>
      <c r="M19" s="187">
        <f t="shared" si="2"/>
        <v>1</v>
      </c>
      <c r="N19" s="119"/>
      <c r="O19" s="189"/>
      <c r="P19" s="190"/>
      <c r="Q19" s="190"/>
      <c r="R19" s="190"/>
      <c r="S19" s="186">
        <v>43</v>
      </c>
    </row>
    <row r="20" spans="1:19" ht="14.4">
      <c r="A20" s="55">
        <v>17</v>
      </c>
      <c r="B20" s="206" t="s">
        <v>214</v>
      </c>
      <c r="C20" s="208">
        <v>6</v>
      </c>
      <c r="D20" s="205" t="s">
        <v>77</v>
      </c>
      <c r="E20" s="35" t="s">
        <v>78</v>
      </c>
      <c r="F20" s="35" t="s">
        <v>79</v>
      </c>
      <c r="G20" s="171"/>
      <c r="H20" s="175">
        <v>13</v>
      </c>
      <c r="I20" s="186"/>
      <c r="J20" s="186"/>
      <c r="K20" s="187">
        <f t="shared" si="0"/>
        <v>0</v>
      </c>
      <c r="L20" s="187">
        <f t="shared" si="1"/>
        <v>-13</v>
      </c>
      <c r="M20" s="187">
        <f t="shared" si="2"/>
        <v>1</v>
      </c>
      <c r="N20" s="119"/>
      <c r="O20" s="189"/>
      <c r="P20" s="190"/>
      <c r="Q20" s="190"/>
      <c r="R20" s="190"/>
      <c r="S20" s="186">
        <v>41</v>
      </c>
    </row>
    <row r="21" spans="1:19" ht="14.4">
      <c r="A21" s="55">
        <v>18</v>
      </c>
      <c r="B21" s="206" t="s">
        <v>214</v>
      </c>
      <c r="C21" s="208">
        <v>6</v>
      </c>
      <c r="D21" s="205" t="s">
        <v>16</v>
      </c>
      <c r="E21" s="35" t="s">
        <v>17</v>
      </c>
      <c r="F21" s="35" t="s">
        <v>18</v>
      </c>
      <c r="G21" s="171"/>
      <c r="H21" s="175">
        <v>20</v>
      </c>
      <c r="I21" s="186"/>
      <c r="J21" s="186"/>
      <c r="K21" s="187">
        <f t="shared" si="0"/>
        <v>0</v>
      </c>
      <c r="L21" s="187">
        <f t="shared" si="1"/>
        <v>-20</v>
      </c>
      <c r="M21" s="187">
        <f t="shared" si="2"/>
        <v>1</v>
      </c>
      <c r="N21" s="188"/>
      <c r="O21" s="189"/>
      <c r="P21" s="190"/>
      <c r="Q21" s="190"/>
      <c r="R21" s="190"/>
      <c r="S21" s="186">
        <v>5</v>
      </c>
    </row>
    <row r="22" spans="1:19" ht="13.8">
      <c r="A22" s="55">
        <v>19</v>
      </c>
      <c r="B22" s="206" t="s">
        <v>210</v>
      </c>
      <c r="C22" s="208">
        <v>6</v>
      </c>
      <c r="D22" s="164" t="s">
        <v>590</v>
      </c>
      <c r="E22" s="36" t="s">
        <v>591</v>
      </c>
      <c r="F22" s="36" t="s">
        <v>592</v>
      </c>
      <c r="G22" s="171"/>
      <c r="H22" s="185" t="s">
        <v>593</v>
      </c>
      <c r="I22" s="186"/>
      <c r="J22" s="186"/>
      <c r="K22" s="187">
        <f t="shared" si="0"/>
        <v>0</v>
      </c>
      <c r="L22" s="187" t="e">
        <f t="shared" si="1"/>
        <v>#VALUE!</v>
      </c>
      <c r="M22" s="187" t="str">
        <f t="shared" si="2"/>
        <v>-</v>
      </c>
      <c r="N22" s="188"/>
      <c r="O22" s="189"/>
      <c r="P22" s="190"/>
      <c r="Q22" s="190"/>
      <c r="R22" s="190"/>
      <c r="S22" s="186">
        <v>52</v>
      </c>
    </row>
    <row r="23" spans="1:19" ht="13.8">
      <c r="A23" s="55">
        <v>20</v>
      </c>
      <c r="B23" s="206" t="s">
        <v>214</v>
      </c>
      <c r="C23" s="207">
        <v>7</v>
      </c>
      <c r="D23" s="164" t="s">
        <v>329</v>
      </c>
      <c r="E23" s="36" t="s">
        <v>330</v>
      </c>
      <c r="F23" s="36" t="s">
        <v>26</v>
      </c>
      <c r="G23" s="171"/>
      <c r="H23" s="185">
        <v>6</v>
      </c>
      <c r="I23" s="186"/>
      <c r="J23" s="186"/>
      <c r="K23" s="187">
        <f t="shared" si="0"/>
        <v>0</v>
      </c>
      <c r="L23" s="187">
        <f t="shared" si="1"/>
        <v>-6</v>
      </c>
      <c r="M23" s="187">
        <f t="shared" si="2"/>
        <v>1</v>
      </c>
      <c r="N23" s="188"/>
      <c r="O23" s="189"/>
      <c r="P23" s="190"/>
      <c r="Q23" s="190"/>
      <c r="R23" s="190"/>
      <c r="S23" s="186">
        <v>26</v>
      </c>
    </row>
    <row r="24" spans="1:19" ht="14.4">
      <c r="A24" s="55">
        <v>21</v>
      </c>
      <c r="B24" s="206" t="s">
        <v>214</v>
      </c>
      <c r="C24" s="207">
        <v>7</v>
      </c>
      <c r="D24" s="164" t="s">
        <v>554</v>
      </c>
      <c r="E24" s="36" t="s">
        <v>555</v>
      </c>
      <c r="F24" s="36" t="s">
        <v>556</v>
      </c>
      <c r="G24" s="171"/>
      <c r="H24" s="175">
        <v>13</v>
      </c>
      <c r="I24" s="186"/>
      <c r="J24" s="186"/>
      <c r="K24" s="187">
        <f t="shared" si="0"/>
        <v>0</v>
      </c>
      <c r="L24" s="187">
        <f t="shared" si="1"/>
        <v>-13</v>
      </c>
      <c r="M24" s="187">
        <f t="shared" si="2"/>
        <v>1</v>
      </c>
      <c r="N24" s="119"/>
      <c r="O24" s="189"/>
      <c r="P24" s="190"/>
      <c r="Q24" s="190"/>
      <c r="R24" s="190"/>
      <c r="S24" s="186">
        <v>16</v>
      </c>
    </row>
    <row r="25" spans="1:19" ht="14.4">
      <c r="A25" s="55">
        <v>22</v>
      </c>
      <c r="B25" s="206" t="s">
        <v>214</v>
      </c>
      <c r="C25" s="207">
        <v>7</v>
      </c>
      <c r="D25" s="205" t="s">
        <v>4</v>
      </c>
      <c r="E25" s="35" t="s">
        <v>5</v>
      </c>
      <c r="F25" s="35" t="s">
        <v>6</v>
      </c>
      <c r="G25" s="171"/>
      <c r="H25" s="185">
        <v>19</v>
      </c>
      <c r="I25" s="186"/>
      <c r="J25" s="186"/>
      <c r="K25" s="187">
        <f t="shared" si="0"/>
        <v>0</v>
      </c>
      <c r="L25" s="187">
        <f t="shared" si="1"/>
        <v>-19</v>
      </c>
      <c r="M25" s="187">
        <f t="shared" si="2"/>
        <v>1</v>
      </c>
      <c r="N25" s="119"/>
      <c r="O25" s="189"/>
      <c r="P25" s="190"/>
      <c r="Q25" s="190"/>
      <c r="R25" s="190"/>
      <c r="S25" s="186">
        <v>1</v>
      </c>
    </row>
    <row r="26" spans="1:19" ht="14.4">
      <c r="A26" s="55">
        <v>23</v>
      </c>
      <c r="B26" s="206" t="s">
        <v>214</v>
      </c>
      <c r="C26" s="207">
        <v>8</v>
      </c>
      <c r="D26" s="205" t="s">
        <v>4</v>
      </c>
      <c r="E26" s="35" t="s">
        <v>8</v>
      </c>
      <c r="F26" s="35" t="s">
        <v>9</v>
      </c>
      <c r="G26" s="171"/>
      <c r="H26" s="185">
        <v>12</v>
      </c>
      <c r="I26" s="186"/>
      <c r="J26" s="186"/>
      <c r="K26" s="187">
        <f t="shared" si="0"/>
        <v>0</v>
      </c>
      <c r="L26" s="187">
        <f t="shared" si="1"/>
        <v>-12</v>
      </c>
      <c r="M26" s="187">
        <f t="shared" si="2"/>
        <v>1</v>
      </c>
      <c r="N26" s="119"/>
      <c r="O26" s="189"/>
      <c r="P26" s="190"/>
      <c r="Q26" s="190"/>
      <c r="R26" s="190"/>
      <c r="S26" s="186">
        <v>2</v>
      </c>
    </row>
    <row r="27" spans="1:19" ht="13.8">
      <c r="A27" s="55">
        <v>24</v>
      </c>
      <c r="B27" s="206" t="s">
        <v>214</v>
      </c>
      <c r="C27" s="208">
        <v>8</v>
      </c>
      <c r="D27" s="164" t="s">
        <v>35</v>
      </c>
      <c r="E27" s="36" t="s">
        <v>36</v>
      </c>
      <c r="F27" s="36" t="s">
        <v>37</v>
      </c>
      <c r="G27" s="158" t="s">
        <v>565</v>
      </c>
      <c r="H27" s="185">
        <v>12</v>
      </c>
      <c r="I27" s="186"/>
      <c r="J27" s="186"/>
      <c r="K27" s="187">
        <f t="shared" si="0"/>
        <v>0</v>
      </c>
      <c r="L27" s="187">
        <f t="shared" si="1"/>
        <v>-12</v>
      </c>
      <c r="M27" s="187">
        <f t="shared" si="2"/>
        <v>1</v>
      </c>
      <c r="N27" s="188"/>
      <c r="O27" s="189"/>
      <c r="P27" s="190"/>
      <c r="Q27" s="190"/>
      <c r="R27" s="190"/>
      <c r="S27" s="186">
        <v>15</v>
      </c>
    </row>
    <row r="28" spans="1:19" ht="13.8">
      <c r="A28" s="55">
        <v>25</v>
      </c>
      <c r="B28" s="206" t="s">
        <v>214</v>
      </c>
      <c r="C28" s="208">
        <v>8</v>
      </c>
      <c r="D28" s="205" t="s">
        <v>208</v>
      </c>
      <c r="E28" s="35" t="s">
        <v>209</v>
      </c>
      <c r="F28" s="35" t="s">
        <v>204</v>
      </c>
      <c r="G28" s="171"/>
      <c r="H28" s="185">
        <v>19</v>
      </c>
      <c r="I28" s="186"/>
      <c r="J28" s="186"/>
      <c r="K28" s="187">
        <f t="shared" si="0"/>
        <v>0</v>
      </c>
      <c r="L28" s="187">
        <f t="shared" si="1"/>
        <v>-19</v>
      </c>
      <c r="M28" s="187">
        <f t="shared" si="2"/>
        <v>1</v>
      </c>
      <c r="N28" s="188"/>
      <c r="O28" s="189"/>
      <c r="P28" s="190"/>
      <c r="Q28" s="190"/>
      <c r="R28" s="190"/>
      <c r="S28" s="186">
        <v>17</v>
      </c>
    </row>
    <row r="29" spans="1:19" ht="14.4">
      <c r="A29" s="55">
        <v>26</v>
      </c>
      <c r="B29" s="206" t="s">
        <v>214</v>
      </c>
      <c r="C29" s="208">
        <v>8</v>
      </c>
      <c r="D29" s="205" t="s">
        <v>70</v>
      </c>
      <c r="E29" s="35" t="s">
        <v>71</v>
      </c>
      <c r="F29" s="35" t="s">
        <v>72</v>
      </c>
      <c r="G29" s="171"/>
      <c r="H29" s="185">
        <v>36</v>
      </c>
      <c r="I29" s="186"/>
      <c r="J29" s="186"/>
      <c r="K29" s="187">
        <f t="shared" si="0"/>
        <v>0</v>
      </c>
      <c r="L29" s="187">
        <f t="shared" si="1"/>
        <v>-36</v>
      </c>
      <c r="M29" s="187">
        <f t="shared" si="2"/>
        <v>1</v>
      </c>
      <c r="N29" s="119"/>
      <c r="O29" s="189"/>
      <c r="P29" s="190"/>
      <c r="Q29" s="190"/>
      <c r="R29" s="190"/>
      <c r="S29" s="186">
        <v>39</v>
      </c>
    </row>
    <row r="30" spans="1:19" ht="14.4">
      <c r="A30" s="55">
        <v>27</v>
      </c>
      <c r="B30" s="206" t="s">
        <v>214</v>
      </c>
      <c r="C30" s="207"/>
      <c r="D30" s="35"/>
      <c r="E30" s="35"/>
      <c r="F30" s="35"/>
      <c r="G30" s="171"/>
      <c r="H30" s="185"/>
      <c r="I30" s="186"/>
      <c r="J30" s="186"/>
      <c r="K30" s="187"/>
      <c r="L30" s="187"/>
      <c r="M30" s="187"/>
      <c r="N30" s="119"/>
      <c r="O30" s="189"/>
      <c r="P30" s="190"/>
      <c r="Q30" s="190"/>
      <c r="R30" s="190"/>
      <c r="S30" s="186">
        <v>3</v>
      </c>
    </row>
    <row r="31" spans="1:19" ht="13.8">
      <c r="A31" s="55">
        <v>28</v>
      </c>
      <c r="B31" s="206" t="s">
        <v>214</v>
      </c>
      <c r="C31" s="207"/>
      <c r="D31" s="35"/>
      <c r="E31" s="35"/>
      <c r="F31" s="35"/>
      <c r="G31" s="171"/>
      <c r="H31" s="185"/>
      <c r="I31" s="186"/>
      <c r="J31" s="186"/>
      <c r="K31" s="187"/>
      <c r="L31" s="187"/>
      <c r="M31" s="187"/>
      <c r="N31" s="188"/>
      <c r="O31" s="189"/>
      <c r="P31" s="190"/>
      <c r="Q31" s="190"/>
      <c r="R31" s="190"/>
      <c r="S31" s="186">
        <v>4</v>
      </c>
    </row>
    <row r="32" spans="1:19" ht="13.8">
      <c r="A32" s="55">
        <v>29</v>
      </c>
      <c r="B32" s="206" t="s">
        <v>214</v>
      </c>
      <c r="C32" s="207"/>
      <c r="D32" s="35"/>
      <c r="E32" s="35"/>
      <c r="F32" s="35"/>
      <c r="G32" s="171"/>
      <c r="H32" s="185"/>
      <c r="I32" s="186"/>
      <c r="J32" s="186"/>
      <c r="K32" s="187"/>
      <c r="L32" s="187"/>
      <c r="M32" s="187"/>
      <c r="N32" s="188"/>
      <c r="O32" s="189"/>
      <c r="P32" s="190"/>
      <c r="Q32" s="190"/>
      <c r="R32" s="190"/>
      <c r="S32" s="186">
        <v>6</v>
      </c>
    </row>
    <row r="33" spans="1:19" ht="13.8">
      <c r="A33" s="55">
        <v>30</v>
      </c>
      <c r="B33" s="206" t="s">
        <v>214</v>
      </c>
      <c r="C33" s="208"/>
      <c r="D33" s="36"/>
      <c r="E33" s="36"/>
      <c r="F33" s="36"/>
      <c r="G33" s="171"/>
      <c r="H33" s="185"/>
      <c r="I33" s="186"/>
      <c r="J33" s="186"/>
      <c r="K33" s="187"/>
      <c r="L33" s="187"/>
      <c r="M33" s="187"/>
      <c r="N33" s="188"/>
      <c r="O33" s="189"/>
      <c r="P33" s="190"/>
      <c r="Q33" s="190"/>
      <c r="R33" s="190"/>
      <c r="S33" s="186">
        <v>8</v>
      </c>
    </row>
    <row r="34" spans="1:19" ht="13.8">
      <c r="A34" s="55">
        <v>31</v>
      </c>
      <c r="B34" s="206" t="s">
        <v>214</v>
      </c>
      <c r="C34" s="208"/>
      <c r="D34" s="36"/>
      <c r="E34" s="36"/>
      <c r="F34" s="36"/>
      <c r="G34" s="171"/>
      <c r="H34" s="185"/>
      <c r="I34" s="186"/>
      <c r="J34" s="186"/>
      <c r="K34" s="187"/>
      <c r="L34" s="187"/>
      <c r="M34" s="187"/>
      <c r="N34" s="188"/>
      <c r="O34" s="189"/>
      <c r="P34" s="190"/>
      <c r="Q34" s="190"/>
      <c r="R34" s="190"/>
      <c r="S34" s="186">
        <v>10</v>
      </c>
    </row>
    <row r="35" spans="1:19" ht="13.8">
      <c r="A35" s="55">
        <v>32</v>
      </c>
      <c r="B35" s="206" t="s">
        <v>214</v>
      </c>
      <c r="C35" s="207"/>
      <c r="D35" s="35"/>
      <c r="E35" s="35"/>
      <c r="F35" s="35"/>
      <c r="G35" s="171"/>
      <c r="H35" s="185"/>
      <c r="I35" s="186"/>
      <c r="J35" s="186"/>
      <c r="K35" s="187"/>
      <c r="L35" s="187"/>
      <c r="M35" s="187"/>
      <c r="N35" s="188"/>
      <c r="O35" s="189"/>
      <c r="P35" s="190"/>
      <c r="Q35" s="190"/>
      <c r="R35" s="190"/>
      <c r="S35" s="186">
        <v>11</v>
      </c>
    </row>
    <row r="36" spans="1:19" ht="13.8">
      <c r="A36" s="55">
        <v>33</v>
      </c>
      <c r="B36" s="206" t="s">
        <v>214</v>
      </c>
      <c r="C36" s="207"/>
      <c r="D36" s="35"/>
      <c r="E36" s="35"/>
      <c r="F36" s="35"/>
      <c r="G36" s="171"/>
      <c r="H36" s="185"/>
      <c r="I36" s="186"/>
      <c r="J36" s="186"/>
      <c r="K36" s="187"/>
      <c r="L36" s="187"/>
      <c r="M36" s="187"/>
      <c r="N36" s="188"/>
      <c r="O36" s="189"/>
      <c r="P36" s="190"/>
      <c r="Q36" s="190"/>
      <c r="R36" s="190"/>
      <c r="S36" s="186">
        <v>12</v>
      </c>
    </row>
    <row r="37" spans="1:19" ht="13.8">
      <c r="A37" s="55">
        <v>34</v>
      </c>
      <c r="B37" s="206" t="s">
        <v>214</v>
      </c>
      <c r="C37" s="207"/>
      <c r="D37" s="35"/>
      <c r="E37" s="35"/>
      <c r="F37" s="35"/>
      <c r="G37" s="171"/>
      <c r="H37" s="185"/>
      <c r="I37" s="186"/>
      <c r="J37" s="186"/>
      <c r="K37" s="187"/>
      <c r="L37" s="187"/>
      <c r="M37" s="187"/>
      <c r="N37" s="188"/>
      <c r="O37" s="189"/>
      <c r="P37" s="190"/>
      <c r="Q37" s="190"/>
      <c r="R37" s="190"/>
      <c r="S37" s="186">
        <v>14</v>
      </c>
    </row>
    <row r="38" spans="1:19" ht="13.8">
      <c r="A38" s="55">
        <v>35</v>
      </c>
      <c r="B38" s="206" t="s">
        <v>214</v>
      </c>
      <c r="C38" s="207"/>
      <c r="D38" s="36"/>
      <c r="E38" s="36"/>
      <c r="F38" s="36"/>
      <c r="G38" s="171"/>
      <c r="H38" s="185"/>
      <c r="I38" s="186"/>
      <c r="J38" s="186"/>
      <c r="K38" s="187"/>
      <c r="L38" s="187"/>
      <c r="M38" s="187"/>
      <c r="N38" s="188"/>
      <c r="O38" s="189"/>
      <c r="P38" s="190"/>
      <c r="Q38" s="190"/>
      <c r="R38" s="190"/>
      <c r="S38" s="186">
        <v>18</v>
      </c>
    </row>
    <row r="39" spans="1:19" ht="13.8">
      <c r="A39" s="55">
        <v>36</v>
      </c>
      <c r="B39" s="206" t="s">
        <v>214</v>
      </c>
      <c r="C39" s="207"/>
      <c r="D39" s="36"/>
      <c r="E39" s="36"/>
      <c r="F39" s="36"/>
      <c r="G39" s="172"/>
      <c r="H39" s="185"/>
      <c r="I39" s="186"/>
      <c r="J39" s="186"/>
      <c r="K39" s="187"/>
      <c r="L39" s="187"/>
      <c r="M39" s="187"/>
      <c r="N39" s="188"/>
      <c r="O39" s="189"/>
      <c r="P39" s="190"/>
      <c r="Q39" s="190"/>
      <c r="R39" s="190"/>
      <c r="S39" s="186">
        <v>19</v>
      </c>
    </row>
    <row r="40" spans="1:19" ht="13.8">
      <c r="A40" s="55">
        <v>37</v>
      </c>
      <c r="B40" s="206" t="s">
        <v>214</v>
      </c>
      <c r="C40" s="207"/>
      <c r="D40" s="35"/>
      <c r="E40" s="35"/>
      <c r="F40" s="35"/>
      <c r="G40" s="171"/>
      <c r="H40" s="185"/>
      <c r="I40" s="186"/>
      <c r="J40" s="186"/>
      <c r="K40" s="187"/>
      <c r="L40" s="187"/>
      <c r="M40" s="187"/>
      <c r="N40" s="188"/>
      <c r="O40" s="189"/>
      <c r="P40" s="190"/>
      <c r="Q40" s="190"/>
      <c r="R40" s="190"/>
      <c r="S40" s="186">
        <v>21</v>
      </c>
    </row>
    <row r="41" spans="1:19" ht="13.8">
      <c r="A41" s="55">
        <v>38</v>
      </c>
      <c r="B41" s="206" t="s">
        <v>214</v>
      </c>
      <c r="C41" s="209"/>
      <c r="D41" s="36"/>
      <c r="E41" s="36"/>
      <c r="F41" s="36"/>
      <c r="G41" s="172"/>
      <c r="H41" s="185"/>
      <c r="I41" s="186"/>
      <c r="J41" s="186"/>
      <c r="K41" s="187"/>
      <c r="L41" s="187"/>
      <c r="M41" s="187"/>
      <c r="N41" s="188"/>
      <c r="O41" s="189"/>
      <c r="P41" s="190"/>
      <c r="Q41" s="190"/>
      <c r="R41" s="190"/>
      <c r="S41" s="186">
        <v>22</v>
      </c>
    </row>
    <row r="42" spans="1:19" ht="14.4">
      <c r="A42" s="55">
        <v>39</v>
      </c>
      <c r="B42" s="206" t="s">
        <v>214</v>
      </c>
      <c r="C42" s="208"/>
      <c r="D42" s="35"/>
      <c r="E42" s="35"/>
      <c r="F42" s="35"/>
      <c r="G42" s="171"/>
      <c r="H42" s="175"/>
      <c r="I42" s="186"/>
      <c r="J42" s="186"/>
      <c r="K42" s="187"/>
      <c r="L42" s="187"/>
      <c r="M42" s="187"/>
      <c r="N42" s="188"/>
      <c r="O42" s="189"/>
      <c r="P42" s="190"/>
      <c r="Q42" s="190"/>
      <c r="R42" s="190"/>
      <c r="S42" s="186">
        <v>23</v>
      </c>
    </row>
    <row r="43" spans="1:19" ht="13.8">
      <c r="A43" s="55">
        <v>40</v>
      </c>
      <c r="B43" s="206" t="s">
        <v>214</v>
      </c>
      <c r="C43" s="207"/>
      <c r="D43" s="35"/>
      <c r="E43" s="35"/>
      <c r="F43" s="35"/>
      <c r="G43" s="171"/>
      <c r="H43" s="185"/>
      <c r="I43" s="186"/>
      <c r="J43" s="186"/>
      <c r="K43" s="187"/>
      <c r="L43" s="187"/>
      <c r="M43" s="187"/>
      <c r="N43" s="188"/>
      <c r="O43" s="189"/>
      <c r="P43" s="190"/>
      <c r="Q43" s="190"/>
      <c r="R43" s="190"/>
      <c r="S43" s="186">
        <v>25</v>
      </c>
    </row>
    <row r="44" spans="1:19" ht="14.4">
      <c r="A44" s="55">
        <v>41</v>
      </c>
      <c r="B44" s="206" t="s">
        <v>214</v>
      </c>
      <c r="C44" s="208"/>
      <c r="D44" s="35"/>
      <c r="E44" s="35"/>
      <c r="F44" s="35"/>
      <c r="G44" s="171"/>
      <c r="H44" s="175"/>
      <c r="I44" s="186"/>
      <c r="J44" s="186"/>
      <c r="K44" s="187"/>
      <c r="L44" s="187"/>
      <c r="M44" s="187"/>
      <c r="N44" s="119"/>
      <c r="O44" s="189"/>
      <c r="P44" s="190"/>
      <c r="Q44" s="190"/>
      <c r="R44" s="190"/>
      <c r="S44" s="186">
        <v>28</v>
      </c>
    </row>
    <row r="45" spans="1:19" ht="14.4">
      <c r="A45" s="55">
        <v>42</v>
      </c>
      <c r="B45" s="206" t="s">
        <v>214</v>
      </c>
      <c r="C45" s="208"/>
      <c r="D45" s="35"/>
      <c r="E45" s="35"/>
      <c r="F45" s="35"/>
      <c r="G45" s="173"/>
      <c r="H45" s="175"/>
      <c r="I45" s="186"/>
      <c r="J45" s="186"/>
      <c r="K45" s="187"/>
      <c r="L45" s="187"/>
      <c r="M45" s="187"/>
      <c r="N45" s="119"/>
      <c r="O45" s="189"/>
      <c r="P45" s="190"/>
      <c r="Q45" s="190"/>
      <c r="R45" s="190"/>
      <c r="S45" s="186">
        <v>29</v>
      </c>
    </row>
    <row r="46" spans="1:19" ht="14.4">
      <c r="A46" s="55">
        <v>43</v>
      </c>
      <c r="B46" s="206" t="s">
        <v>214</v>
      </c>
      <c r="C46" s="208"/>
      <c r="D46" s="35"/>
      <c r="E46" s="35"/>
      <c r="F46" s="35"/>
      <c r="G46" s="171"/>
      <c r="H46" s="185"/>
      <c r="I46" s="186"/>
      <c r="J46" s="186"/>
      <c r="K46" s="187"/>
      <c r="L46" s="187"/>
      <c r="M46" s="187"/>
      <c r="N46" s="119"/>
      <c r="O46" s="189"/>
      <c r="P46" s="190"/>
      <c r="Q46" s="190"/>
      <c r="R46" s="190"/>
      <c r="S46" s="186">
        <v>30</v>
      </c>
    </row>
    <row r="47" spans="1:19" ht="14.4">
      <c r="A47" s="55">
        <v>44</v>
      </c>
      <c r="B47" s="206" t="s">
        <v>214</v>
      </c>
      <c r="C47" s="208"/>
      <c r="D47" s="35"/>
      <c r="E47" s="35"/>
      <c r="F47" s="35"/>
      <c r="G47" s="171"/>
      <c r="H47" s="185"/>
      <c r="I47" s="186"/>
      <c r="J47" s="186"/>
      <c r="K47" s="187"/>
      <c r="L47" s="187"/>
      <c r="M47" s="187"/>
      <c r="N47" s="119"/>
      <c r="O47" s="189"/>
      <c r="P47" s="190"/>
      <c r="Q47" s="190"/>
      <c r="R47" s="190"/>
      <c r="S47" s="186">
        <v>31</v>
      </c>
    </row>
    <row r="48" spans="1:19" ht="14.4">
      <c r="A48" s="55">
        <v>45</v>
      </c>
      <c r="B48" s="206" t="s">
        <v>214</v>
      </c>
      <c r="C48" s="208"/>
      <c r="D48" s="35"/>
      <c r="E48" s="35"/>
      <c r="F48" s="35"/>
      <c r="G48" s="171"/>
      <c r="H48" s="185"/>
      <c r="I48" s="186"/>
      <c r="J48" s="186"/>
      <c r="K48" s="187"/>
      <c r="L48" s="187"/>
      <c r="M48" s="187"/>
      <c r="N48" s="119"/>
      <c r="O48" s="189"/>
      <c r="P48" s="190"/>
      <c r="Q48" s="190"/>
      <c r="R48" s="190"/>
      <c r="S48" s="186">
        <v>34</v>
      </c>
    </row>
    <row r="49" spans="1:19" ht="14.4">
      <c r="A49" s="55">
        <v>46</v>
      </c>
      <c r="B49" s="206" t="s">
        <v>214</v>
      </c>
      <c r="C49" s="208"/>
      <c r="D49" s="35"/>
      <c r="E49" s="35"/>
      <c r="F49" s="35"/>
      <c r="G49" s="171"/>
      <c r="H49" s="185"/>
      <c r="I49" s="186"/>
      <c r="J49" s="186"/>
      <c r="K49" s="187"/>
      <c r="L49" s="187"/>
      <c r="M49" s="187"/>
      <c r="N49" s="119"/>
      <c r="O49" s="189"/>
      <c r="P49" s="190"/>
      <c r="Q49" s="190"/>
      <c r="R49" s="190"/>
      <c r="S49" s="186">
        <v>35</v>
      </c>
    </row>
    <row r="50" spans="1:19" ht="14.4">
      <c r="A50" s="55">
        <v>47</v>
      </c>
      <c r="B50" s="206" t="s">
        <v>214</v>
      </c>
      <c r="C50" s="208"/>
      <c r="D50" s="35"/>
      <c r="E50" s="35"/>
      <c r="F50" s="35"/>
      <c r="G50" s="171"/>
      <c r="H50" s="185"/>
      <c r="I50" s="186"/>
      <c r="J50" s="186"/>
      <c r="K50" s="187"/>
      <c r="L50" s="187"/>
      <c r="M50" s="187"/>
      <c r="N50" s="119"/>
      <c r="O50" s="189"/>
      <c r="P50" s="190"/>
      <c r="Q50" s="190"/>
      <c r="R50" s="190"/>
      <c r="S50" s="186">
        <v>36</v>
      </c>
    </row>
    <row r="51" spans="1:19" ht="14.4">
      <c r="A51" s="55">
        <v>48</v>
      </c>
      <c r="B51" s="206" t="s">
        <v>214</v>
      </c>
      <c r="C51" s="208"/>
      <c r="D51" s="35"/>
      <c r="E51" s="35"/>
      <c r="F51" s="35"/>
      <c r="G51" s="171"/>
      <c r="H51" s="185"/>
      <c r="I51" s="186"/>
      <c r="J51" s="186"/>
      <c r="K51" s="187"/>
      <c r="L51" s="187"/>
      <c r="M51" s="187"/>
      <c r="N51" s="119"/>
      <c r="O51" s="189"/>
      <c r="P51" s="190"/>
      <c r="Q51" s="190"/>
      <c r="R51" s="190"/>
      <c r="S51" s="186">
        <v>37</v>
      </c>
    </row>
    <row r="52" spans="1:19" ht="14.4">
      <c r="A52" s="55">
        <v>49</v>
      </c>
      <c r="B52" s="206" t="s">
        <v>214</v>
      </c>
      <c r="C52" s="208"/>
      <c r="D52" s="35"/>
      <c r="E52" s="35"/>
      <c r="F52" s="35"/>
      <c r="G52" s="171"/>
      <c r="H52" s="185"/>
      <c r="I52" s="186"/>
      <c r="J52" s="186"/>
      <c r="K52" s="187"/>
      <c r="L52" s="187"/>
      <c r="M52" s="187"/>
      <c r="N52" s="119"/>
      <c r="O52" s="189"/>
      <c r="P52" s="190"/>
      <c r="Q52" s="190"/>
      <c r="R52" s="190"/>
      <c r="S52" s="186">
        <v>44</v>
      </c>
    </row>
    <row r="53" spans="1:19" ht="14.4">
      <c r="A53" s="55">
        <v>50</v>
      </c>
      <c r="B53" s="206" t="s">
        <v>214</v>
      </c>
      <c r="C53" s="208"/>
      <c r="D53" s="35"/>
      <c r="E53" s="35"/>
      <c r="F53" s="35"/>
      <c r="G53" s="171"/>
      <c r="H53" s="185"/>
      <c r="I53" s="186"/>
      <c r="J53" s="186"/>
      <c r="K53" s="187"/>
      <c r="L53" s="187"/>
      <c r="M53" s="187"/>
      <c r="N53" s="119"/>
      <c r="O53" s="189"/>
      <c r="P53" s="190"/>
      <c r="Q53" s="190"/>
      <c r="R53" s="190"/>
      <c r="S53" s="186">
        <v>46</v>
      </c>
    </row>
    <row r="54" spans="1:19" ht="14.4">
      <c r="A54" s="55">
        <v>51</v>
      </c>
      <c r="B54" s="206" t="s">
        <v>214</v>
      </c>
      <c r="C54" s="208"/>
      <c r="D54" s="35"/>
      <c r="E54" s="35"/>
      <c r="F54" s="35"/>
      <c r="G54" s="171"/>
      <c r="H54" s="185"/>
      <c r="I54" s="186"/>
      <c r="J54" s="186"/>
      <c r="K54" s="187"/>
      <c r="L54" s="187"/>
      <c r="M54" s="187"/>
      <c r="N54" s="119"/>
      <c r="O54" s="189"/>
      <c r="P54" s="190"/>
      <c r="Q54" s="190"/>
      <c r="R54" s="190"/>
      <c r="S54" s="186">
        <v>47</v>
      </c>
    </row>
    <row r="55" spans="1:19" ht="14.4">
      <c r="A55" s="55">
        <v>52</v>
      </c>
      <c r="B55" s="206" t="s">
        <v>214</v>
      </c>
      <c r="C55" s="208"/>
      <c r="D55" s="35"/>
      <c r="E55" s="35"/>
      <c r="F55" s="35"/>
      <c r="G55" s="171"/>
      <c r="H55" s="185"/>
      <c r="I55" s="186"/>
      <c r="J55" s="186"/>
      <c r="K55" s="187"/>
      <c r="L55" s="187"/>
      <c r="M55" s="187"/>
      <c r="N55" s="119"/>
      <c r="O55" s="189"/>
      <c r="P55" s="190"/>
      <c r="Q55" s="190"/>
      <c r="R55" s="190"/>
      <c r="S55" s="186">
        <v>50</v>
      </c>
    </row>
    <row r="56" spans="1:19" ht="14.4">
      <c r="A56" s="55">
        <v>53</v>
      </c>
      <c r="B56" s="206"/>
      <c r="C56" s="208"/>
      <c r="D56" s="35"/>
      <c r="E56" s="35"/>
      <c r="F56" s="35"/>
      <c r="G56" s="172"/>
      <c r="H56" s="185"/>
      <c r="I56" s="186"/>
      <c r="J56" s="186"/>
      <c r="K56" s="187"/>
      <c r="L56" s="187"/>
      <c r="M56" s="187"/>
      <c r="N56" s="119"/>
      <c r="O56" s="189"/>
      <c r="P56" s="190"/>
      <c r="Q56" s="190"/>
      <c r="R56" s="190"/>
      <c r="S56" s="186">
        <v>51</v>
      </c>
    </row>
    <row r="57" spans="1:19" ht="14.4">
      <c r="A57" s="55">
        <v>54</v>
      </c>
      <c r="B57" s="206" t="s">
        <v>211</v>
      </c>
      <c r="C57" s="207"/>
      <c r="D57" s="36"/>
      <c r="E57" s="36"/>
      <c r="F57" s="36"/>
      <c r="G57" s="171"/>
      <c r="H57" s="185"/>
      <c r="I57" s="186"/>
      <c r="J57" s="186"/>
      <c r="K57" s="187"/>
      <c r="L57" s="187"/>
      <c r="M57" s="187"/>
      <c r="N57" s="119"/>
      <c r="O57" s="189"/>
      <c r="P57" s="190"/>
      <c r="Q57" s="190"/>
      <c r="R57" s="190"/>
      <c r="S57" s="186">
        <v>53</v>
      </c>
    </row>
    <row r="58" spans="1:19" ht="13.8">
      <c r="A58" s="55">
        <v>55</v>
      </c>
      <c r="B58" s="206" t="s">
        <v>211</v>
      </c>
      <c r="C58" s="207"/>
      <c r="D58" s="35"/>
      <c r="E58" s="35"/>
      <c r="F58" s="35"/>
      <c r="G58" s="171"/>
      <c r="H58" s="185"/>
      <c r="I58" s="186"/>
      <c r="J58" s="186"/>
      <c r="K58" s="187"/>
      <c r="L58" s="187"/>
      <c r="M58" s="187"/>
      <c r="N58" s="188"/>
      <c r="O58" s="189"/>
      <c r="P58" s="190"/>
      <c r="Q58" s="190"/>
      <c r="R58" s="190"/>
      <c r="S58" s="186">
        <v>54</v>
      </c>
    </row>
    <row r="59" spans="1:19" ht="13.8">
      <c r="A59" s="55">
        <v>56</v>
      </c>
      <c r="B59" s="206"/>
      <c r="C59" s="207"/>
      <c r="D59" s="35"/>
      <c r="E59" s="35"/>
      <c r="F59" s="35"/>
      <c r="G59" s="172"/>
      <c r="H59" s="185"/>
      <c r="I59" s="186"/>
      <c r="J59" s="186"/>
      <c r="K59" s="187"/>
      <c r="L59" s="187"/>
      <c r="M59" s="187"/>
      <c r="N59" s="188"/>
      <c r="O59" s="189"/>
      <c r="P59" s="190"/>
      <c r="Q59" s="190"/>
      <c r="R59" s="190"/>
      <c r="S59" s="186">
        <v>55</v>
      </c>
    </row>
    <row r="60" spans="1:19" ht="13.8">
      <c r="A60" s="55">
        <v>57</v>
      </c>
      <c r="B60" s="206"/>
      <c r="C60" s="208"/>
      <c r="D60" s="164"/>
      <c r="E60" s="36"/>
      <c r="F60" s="36"/>
      <c r="G60" s="171"/>
      <c r="H60" s="185"/>
      <c r="I60" s="186"/>
      <c r="J60" s="186"/>
      <c r="K60" s="187"/>
      <c r="L60" s="187"/>
      <c r="M60" s="187"/>
      <c r="N60" s="188"/>
      <c r="O60" s="189"/>
      <c r="P60" s="190"/>
      <c r="Q60" s="190"/>
      <c r="R60" s="190"/>
      <c r="S60" s="186">
        <v>56</v>
      </c>
    </row>
    <row r="61" spans="1:19" ht="13.8">
      <c r="A61" s="55">
        <v>58</v>
      </c>
      <c r="B61" s="206"/>
      <c r="C61" s="208"/>
      <c r="D61" s="36"/>
      <c r="E61" s="36"/>
      <c r="F61" s="36"/>
      <c r="G61" s="172"/>
      <c r="H61" s="185"/>
      <c r="I61" s="186"/>
      <c r="J61" s="186"/>
      <c r="K61" s="187"/>
      <c r="L61" s="187"/>
      <c r="M61" s="187"/>
      <c r="N61" s="191"/>
      <c r="O61" s="189"/>
      <c r="P61" s="190"/>
      <c r="Q61" s="190"/>
      <c r="R61" s="190"/>
      <c r="S61" s="186">
        <v>58</v>
      </c>
    </row>
  </sheetData>
  <phoneticPr fontId="0" type="noConversion"/>
  <dataValidations count="2">
    <dataValidation type="list" allowBlank="1" showInputMessage="1" showErrorMessage="1" sqref="G4:G61">
      <formula1>"Blue,White,Black,Red"</formula1>
    </dataValidation>
    <dataValidation type="list" allowBlank="1" showInputMessage="1" showErrorMessage="1" sqref="B4:B61">
      <formula1>"会員,NEW-1,NEW-2,GUEST"</formula1>
    </dataValidation>
  </dataValidation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2"/>
  <sheetViews>
    <sheetView zoomScaleNormal="100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D27" sqref="D27:H27"/>
    </sheetView>
  </sheetViews>
  <sheetFormatPr defaultColWidth="9.109375" defaultRowHeight="13.2"/>
  <cols>
    <col min="1" max="1" width="6.6640625" style="178" customWidth="1"/>
    <col min="2" max="2" width="8.5546875" style="178" bestFit="1" customWidth="1"/>
    <col min="3" max="3" width="4.6640625" style="178" customWidth="1"/>
    <col min="4" max="5" width="12.6640625" style="178" customWidth="1"/>
    <col min="6" max="6" width="47.109375" style="178" bestFit="1" customWidth="1"/>
    <col min="7" max="10" width="7.6640625" style="178" customWidth="1"/>
    <col min="11" max="14" width="8.33203125" style="178" customWidth="1"/>
    <col min="15" max="15" width="10.6640625" style="178" customWidth="1"/>
    <col min="16" max="19" width="10.6640625" style="178" bestFit="1" customWidth="1"/>
    <col min="20" max="16384" width="9.109375" style="221"/>
  </cols>
  <sheetData>
    <row r="1" spans="1:19" ht="18">
      <c r="A1" s="194" t="s">
        <v>624</v>
      </c>
      <c r="B1" s="192"/>
      <c r="C1" s="192"/>
      <c r="D1" s="192"/>
      <c r="E1" s="192"/>
    </row>
    <row r="2" spans="1:19" ht="15" customHeight="1">
      <c r="A2" s="192"/>
      <c r="B2" s="192"/>
      <c r="C2" s="192"/>
      <c r="D2" s="192"/>
      <c r="E2" s="192"/>
    </row>
    <row r="3" spans="1:19" ht="14.4">
      <c r="A3" s="210" t="s">
        <v>212</v>
      </c>
      <c r="B3" s="206" t="s">
        <v>213</v>
      </c>
      <c r="C3" s="185" t="s">
        <v>215</v>
      </c>
      <c r="D3" s="200" t="s">
        <v>614</v>
      </c>
      <c r="E3" s="200" t="s">
        <v>615</v>
      </c>
      <c r="F3" s="200" t="s">
        <v>202</v>
      </c>
      <c r="G3" s="180" t="s">
        <v>216</v>
      </c>
      <c r="H3" s="200" t="s">
        <v>217</v>
      </c>
      <c r="I3" s="180" t="s">
        <v>218</v>
      </c>
      <c r="J3" s="180" t="s">
        <v>219</v>
      </c>
      <c r="K3" s="181" t="s">
        <v>220</v>
      </c>
      <c r="L3" s="181" t="s">
        <v>221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  <c r="S3" s="184" t="s">
        <v>613</v>
      </c>
    </row>
    <row r="4" spans="1:19" ht="14.4">
      <c r="A4" s="55">
        <v>1</v>
      </c>
      <c r="B4" s="206" t="s">
        <v>214</v>
      </c>
      <c r="C4" s="207">
        <v>8</v>
      </c>
      <c r="D4" s="218" t="s">
        <v>51</v>
      </c>
      <c r="E4" s="196" t="s">
        <v>52</v>
      </c>
      <c r="F4" s="35" t="s">
        <v>53</v>
      </c>
      <c r="G4" s="171"/>
      <c r="H4" s="185">
        <v>11</v>
      </c>
      <c r="I4" s="186">
        <v>39</v>
      </c>
      <c r="J4" s="186">
        <v>39</v>
      </c>
      <c r="K4" s="206">
        <f t="shared" ref="K4:K31" si="0">I4+J4</f>
        <v>78</v>
      </c>
      <c r="L4" s="187">
        <f t="shared" ref="L4:L31" si="1">IF(H4="-","-",K4-H4)</f>
        <v>67</v>
      </c>
      <c r="M4" s="187">
        <f t="shared" ref="M4:M31" si="2">IF(B4="会員",IF(16-A4&gt;1,16-A4,1),"-")</f>
        <v>15</v>
      </c>
      <c r="N4" s="224">
        <f>IF((72-L4)&gt;0, ROUND((H4-(72-L4)/2)*0.8,0), ROUND(H4*0.8,0))</f>
        <v>7</v>
      </c>
      <c r="O4" s="189" t="s">
        <v>604</v>
      </c>
      <c r="P4" s="105" t="s">
        <v>569</v>
      </c>
      <c r="Q4" s="190"/>
      <c r="R4" s="186">
        <v>78</v>
      </c>
      <c r="S4" s="186">
        <v>27</v>
      </c>
    </row>
    <row r="5" spans="1:19" ht="14.4">
      <c r="A5" s="55">
        <v>2</v>
      </c>
      <c r="B5" s="206" t="s">
        <v>214</v>
      </c>
      <c r="C5" s="207">
        <v>3</v>
      </c>
      <c r="D5" s="129" t="s">
        <v>4</v>
      </c>
      <c r="E5" s="35" t="s">
        <v>5</v>
      </c>
      <c r="F5" s="35" t="s">
        <v>6</v>
      </c>
      <c r="G5" s="171"/>
      <c r="H5" s="185">
        <v>19</v>
      </c>
      <c r="I5" s="186">
        <v>44</v>
      </c>
      <c r="J5" s="186">
        <v>45</v>
      </c>
      <c r="K5" s="187">
        <f t="shared" si="0"/>
        <v>89</v>
      </c>
      <c r="L5" s="187">
        <f t="shared" si="1"/>
        <v>70</v>
      </c>
      <c r="M5" s="187">
        <f t="shared" si="2"/>
        <v>14</v>
      </c>
      <c r="N5" s="225">
        <f>IF((72-L5)&gt;0, ROUND((H5-(72-L5)/2)*0.9,0), ROUND(H5*0.9,0))</f>
        <v>16</v>
      </c>
      <c r="O5" s="189"/>
      <c r="P5" s="190"/>
      <c r="Q5" s="190"/>
      <c r="R5" s="186"/>
      <c r="S5" s="186">
        <v>1</v>
      </c>
    </row>
    <row r="6" spans="1:19" ht="14.4">
      <c r="A6" s="55">
        <v>3</v>
      </c>
      <c r="B6" s="206" t="s">
        <v>214</v>
      </c>
      <c r="C6" s="208">
        <v>4</v>
      </c>
      <c r="D6" s="129" t="s">
        <v>136</v>
      </c>
      <c r="E6" s="35" t="s">
        <v>137</v>
      </c>
      <c r="F6" s="35" t="s">
        <v>620</v>
      </c>
      <c r="G6" s="171"/>
      <c r="H6" s="185">
        <v>17</v>
      </c>
      <c r="I6" s="186">
        <v>44</v>
      </c>
      <c r="J6" s="186">
        <v>44</v>
      </c>
      <c r="K6" s="187">
        <f t="shared" si="0"/>
        <v>88</v>
      </c>
      <c r="L6" s="187">
        <f t="shared" si="1"/>
        <v>71</v>
      </c>
      <c r="M6" s="187">
        <f t="shared" si="2"/>
        <v>13</v>
      </c>
      <c r="N6" s="225">
        <f>IF((72-L6)&gt;0, ROUND((H6-(72-L6)/2)*0.95,0), ROUND(H6*0.95,0))</f>
        <v>16</v>
      </c>
      <c r="O6" s="189" t="s">
        <v>602</v>
      </c>
      <c r="P6" s="190"/>
      <c r="Q6" s="190"/>
      <c r="R6" s="186"/>
      <c r="S6" s="186">
        <v>33</v>
      </c>
    </row>
    <row r="7" spans="1:19" ht="14.4">
      <c r="A7" s="55">
        <v>4</v>
      </c>
      <c r="B7" s="206" t="s">
        <v>214</v>
      </c>
      <c r="C7" s="208">
        <v>6</v>
      </c>
      <c r="D7" s="129" t="s">
        <v>54</v>
      </c>
      <c r="E7" s="35" t="s">
        <v>55</v>
      </c>
      <c r="F7" s="35" t="s">
        <v>56</v>
      </c>
      <c r="G7" s="173" t="s">
        <v>553</v>
      </c>
      <c r="H7" s="175">
        <v>27</v>
      </c>
      <c r="I7" s="186">
        <v>50</v>
      </c>
      <c r="J7" s="186">
        <v>48</v>
      </c>
      <c r="K7" s="187">
        <f t="shared" si="0"/>
        <v>98</v>
      </c>
      <c r="L7" s="187">
        <f t="shared" si="1"/>
        <v>71</v>
      </c>
      <c r="M7" s="187">
        <f t="shared" si="2"/>
        <v>12</v>
      </c>
      <c r="N7" s="225"/>
      <c r="O7" s="189"/>
      <c r="P7" s="190"/>
      <c r="Q7" s="190"/>
      <c r="R7" s="186"/>
      <c r="S7" s="186">
        <v>29</v>
      </c>
    </row>
    <row r="8" spans="1:19" ht="14.4">
      <c r="A8" s="55">
        <v>5</v>
      </c>
      <c r="B8" s="206" t="s">
        <v>214</v>
      </c>
      <c r="C8" s="208">
        <v>3</v>
      </c>
      <c r="D8" s="129" t="s">
        <v>67</v>
      </c>
      <c r="E8" s="35" t="s">
        <v>68</v>
      </c>
      <c r="F8" s="35" t="s">
        <v>6</v>
      </c>
      <c r="G8" s="173" t="s">
        <v>553</v>
      </c>
      <c r="H8" s="175">
        <v>32</v>
      </c>
      <c r="I8" s="186">
        <v>53</v>
      </c>
      <c r="J8" s="186">
        <v>50</v>
      </c>
      <c r="K8" s="187">
        <f t="shared" si="0"/>
        <v>103</v>
      </c>
      <c r="L8" s="187">
        <f t="shared" si="1"/>
        <v>71</v>
      </c>
      <c r="M8" s="187">
        <f t="shared" si="2"/>
        <v>11</v>
      </c>
      <c r="N8" s="226"/>
      <c r="O8" s="189"/>
      <c r="P8" s="190"/>
      <c r="Q8" s="190"/>
      <c r="R8" s="186"/>
      <c r="S8" s="186">
        <v>38</v>
      </c>
    </row>
    <row r="9" spans="1:19" ht="14.4">
      <c r="A9" s="55">
        <v>6</v>
      </c>
      <c r="B9" s="206" t="s">
        <v>214</v>
      </c>
      <c r="C9" s="207">
        <v>4</v>
      </c>
      <c r="D9" s="129" t="s">
        <v>22</v>
      </c>
      <c r="E9" s="35" t="s">
        <v>23</v>
      </c>
      <c r="F9" s="35" t="s">
        <v>24</v>
      </c>
      <c r="G9" s="171"/>
      <c r="H9" s="185">
        <v>7</v>
      </c>
      <c r="I9" s="186">
        <v>39</v>
      </c>
      <c r="J9" s="186">
        <v>40</v>
      </c>
      <c r="K9" s="187">
        <f t="shared" si="0"/>
        <v>79</v>
      </c>
      <c r="L9" s="187">
        <f t="shared" si="1"/>
        <v>72</v>
      </c>
      <c r="M9" s="187">
        <f t="shared" si="2"/>
        <v>10</v>
      </c>
      <c r="N9" s="225"/>
      <c r="O9" s="189"/>
      <c r="P9" s="105" t="s">
        <v>605</v>
      </c>
      <c r="Q9" s="190"/>
      <c r="R9" s="186"/>
      <c r="S9" s="186">
        <v>6</v>
      </c>
    </row>
    <row r="10" spans="1:19" ht="14.4">
      <c r="A10" s="55">
        <v>7</v>
      </c>
      <c r="B10" s="206" t="s">
        <v>214</v>
      </c>
      <c r="C10" s="208">
        <v>4</v>
      </c>
      <c r="D10" s="129" t="s">
        <v>73</v>
      </c>
      <c r="E10" s="35" t="s">
        <v>74</v>
      </c>
      <c r="F10" s="35" t="s">
        <v>75</v>
      </c>
      <c r="G10" s="171"/>
      <c r="H10" s="185">
        <v>14</v>
      </c>
      <c r="I10" s="186">
        <v>44</v>
      </c>
      <c r="J10" s="186">
        <v>42</v>
      </c>
      <c r="K10" s="187">
        <f t="shared" si="0"/>
        <v>86</v>
      </c>
      <c r="L10" s="187">
        <f t="shared" si="1"/>
        <v>72</v>
      </c>
      <c r="M10" s="187">
        <f t="shared" si="2"/>
        <v>9</v>
      </c>
      <c r="N10" s="225"/>
      <c r="O10" s="189" t="s">
        <v>644</v>
      </c>
      <c r="P10" s="190"/>
      <c r="Q10" s="190"/>
      <c r="R10" s="186"/>
      <c r="S10" s="186">
        <v>40</v>
      </c>
    </row>
    <row r="11" spans="1:19" ht="14.4">
      <c r="A11" s="55">
        <v>8</v>
      </c>
      <c r="B11" s="206" t="s">
        <v>214</v>
      </c>
      <c r="C11" s="207">
        <v>7</v>
      </c>
      <c r="D11" s="129" t="s">
        <v>4</v>
      </c>
      <c r="E11" s="35" t="s">
        <v>8</v>
      </c>
      <c r="F11" s="35" t="s">
        <v>9</v>
      </c>
      <c r="G11" s="171"/>
      <c r="H11" s="185">
        <v>12</v>
      </c>
      <c r="I11" s="186">
        <v>45</v>
      </c>
      <c r="J11" s="186">
        <v>41</v>
      </c>
      <c r="K11" s="187">
        <f t="shared" si="0"/>
        <v>86</v>
      </c>
      <c r="L11" s="187">
        <f t="shared" si="1"/>
        <v>74</v>
      </c>
      <c r="M11" s="187">
        <f t="shared" si="2"/>
        <v>8</v>
      </c>
      <c r="N11" s="224"/>
      <c r="O11" s="123" t="s">
        <v>645</v>
      </c>
      <c r="P11" s="190"/>
      <c r="Q11" s="190"/>
      <c r="R11" s="186"/>
      <c r="S11" s="186">
        <v>2</v>
      </c>
    </row>
    <row r="12" spans="1:19" ht="14.4">
      <c r="A12" s="55">
        <v>9</v>
      </c>
      <c r="B12" s="206" t="s">
        <v>214</v>
      </c>
      <c r="C12" s="207">
        <v>1</v>
      </c>
      <c r="D12" s="131" t="s">
        <v>329</v>
      </c>
      <c r="E12" s="36" t="s">
        <v>330</v>
      </c>
      <c r="F12" s="36" t="s">
        <v>26</v>
      </c>
      <c r="G12" s="171"/>
      <c r="H12" s="185">
        <v>6</v>
      </c>
      <c r="I12" s="186">
        <v>38</v>
      </c>
      <c r="J12" s="186">
        <v>43</v>
      </c>
      <c r="K12" s="187">
        <f t="shared" si="0"/>
        <v>81</v>
      </c>
      <c r="L12" s="187">
        <f t="shared" si="1"/>
        <v>75</v>
      </c>
      <c r="M12" s="187">
        <f t="shared" si="2"/>
        <v>7</v>
      </c>
      <c r="N12" s="224"/>
      <c r="O12" s="123" t="s">
        <v>646</v>
      </c>
      <c r="P12" s="105" t="s">
        <v>629</v>
      </c>
      <c r="Q12" s="105" t="s">
        <v>568</v>
      </c>
      <c r="R12" s="186"/>
      <c r="S12" s="186">
        <v>26</v>
      </c>
    </row>
    <row r="13" spans="1:19" ht="14.4">
      <c r="A13" s="55">
        <v>10</v>
      </c>
      <c r="B13" s="206" t="s">
        <v>214</v>
      </c>
      <c r="C13" s="207">
        <v>8</v>
      </c>
      <c r="D13" s="131" t="s">
        <v>206</v>
      </c>
      <c r="E13" s="36" t="s">
        <v>207</v>
      </c>
      <c r="F13" s="36" t="s">
        <v>262</v>
      </c>
      <c r="G13" s="171"/>
      <c r="H13" s="185">
        <v>12</v>
      </c>
      <c r="I13" s="186">
        <v>45</v>
      </c>
      <c r="J13" s="186">
        <v>42</v>
      </c>
      <c r="K13" s="187">
        <f t="shared" si="0"/>
        <v>87</v>
      </c>
      <c r="L13" s="187">
        <f t="shared" si="1"/>
        <v>75</v>
      </c>
      <c r="M13" s="187">
        <f t="shared" si="2"/>
        <v>6</v>
      </c>
      <c r="N13" s="225"/>
      <c r="O13" s="189"/>
      <c r="P13" s="190"/>
      <c r="Q13" s="105" t="s">
        <v>629</v>
      </c>
      <c r="R13" s="186"/>
      <c r="S13" s="186">
        <v>24</v>
      </c>
    </row>
    <row r="14" spans="1:19" ht="14.4">
      <c r="A14" s="55">
        <v>11</v>
      </c>
      <c r="B14" s="206" t="s">
        <v>214</v>
      </c>
      <c r="C14" s="207">
        <v>5</v>
      </c>
      <c r="D14" s="129" t="s">
        <v>22</v>
      </c>
      <c r="E14" s="35" t="s">
        <v>25</v>
      </c>
      <c r="F14" s="35" t="s">
        <v>26</v>
      </c>
      <c r="G14" s="171"/>
      <c r="H14" s="175">
        <v>6</v>
      </c>
      <c r="I14" s="186">
        <v>41</v>
      </c>
      <c r="J14" s="186">
        <v>42</v>
      </c>
      <c r="K14" s="187">
        <f t="shared" si="0"/>
        <v>83</v>
      </c>
      <c r="L14" s="187">
        <f t="shared" si="1"/>
        <v>77</v>
      </c>
      <c r="M14" s="187">
        <f t="shared" si="2"/>
        <v>5</v>
      </c>
      <c r="N14" s="224"/>
      <c r="O14" s="123" t="s">
        <v>647</v>
      </c>
      <c r="P14" s="105" t="s">
        <v>601</v>
      </c>
      <c r="Q14" s="190"/>
      <c r="R14" s="186"/>
      <c r="S14" s="186">
        <v>7</v>
      </c>
    </row>
    <row r="15" spans="1:19" ht="14.4">
      <c r="A15" s="55">
        <v>12</v>
      </c>
      <c r="B15" s="206" t="s">
        <v>214</v>
      </c>
      <c r="C15" s="208">
        <v>6</v>
      </c>
      <c r="D15" s="129" t="s">
        <v>102</v>
      </c>
      <c r="E15" s="35" t="s">
        <v>103</v>
      </c>
      <c r="F15" s="35" t="s">
        <v>6</v>
      </c>
      <c r="G15" s="172" t="s">
        <v>550</v>
      </c>
      <c r="H15" s="185">
        <v>17</v>
      </c>
      <c r="I15" s="186">
        <v>43</v>
      </c>
      <c r="J15" s="186">
        <v>51</v>
      </c>
      <c r="K15" s="187">
        <f t="shared" si="0"/>
        <v>94</v>
      </c>
      <c r="L15" s="187">
        <f t="shared" si="1"/>
        <v>77</v>
      </c>
      <c r="M15" s="187">
        <f t="shared" si="2"/>
        <v>4</v>
      </c>
      <c r="N15" s="225"/>
      <c r="O15" s="189" t="s">
        <v>570</v>
      </c>
      <c r="P15" s="105" t="s">
        <v>570</v>
      </c>
      <c r="Q15" s="190"/>
      <c r="R15" s="186"/>
      <c r="S15" s="186">
        <v>49</v>
      </c>
    </row>
    <row r="16" spans="1:19" ht="14.4">
      <c r="A16" s="55">
        <v>13</v>
      </c>
      <c r="B16" s="206" t="s">
        <v>214</v>
      </c>
      <c r="C16" s="208">
        <v>1</v>
      </c>
      <c r="D16" s="129" t="s">
        <v>111</v>
      </c>
      <c r="E16" s="35" t="s">
        <v>112</v>
      </c>
      <c r="F16" s="35" t="s">
        <v>113</v>
      </c>
      <c r="G16" s="171"/>
      <c r="H16" s="185">
        <v>22</v>
      </c>
      <c r="I16" s="186">
        <v>49</v>
      </c>
      <c r="J16" s="186">
        <v>50</v>
      </c>
      <c r="K16" s="187">
        <f t="shared" si="0"/>
        <v>99</v>
      </c>
      <c r="L16" s="187">
        <f t="shared" si="1"/>
        <v>77</v>
      </c>
      <c r="M16" s="187">
        <f t="shared" si="2"/>
        <v>3</v>
      </c>
      <c r="N16" s="225"/>
      <c r="O16" s="189"/>
      <c r="P16" s="190"/>
      <c r="Q16" s="190"/>
      <c r="R16" s="186"/>
      <c r="S16" s="186">
        <v>43</v>
      </c>
    </row>
    <row r="17" spans="1:19" ht="14.4">
      <c r="A17" s="220">
        <v>14</v>
      </c>
      <c r="B17" s="206" t="s">
        <v>214</v>
      </c>
      <c r="C17" s="207">
        <v>3</v>
      </c>
      <c r="D17" s="129" t="s">
        <v>144</v>
      </c>
      <c r="E17" s="35" t="s">
        <v>203</v>
      </c>
      <c r="F17" s="35" t="s">
        <v>204</v>
      </c>
      <c r="G17" s="171"/>
      <c r="H17" s="185">
        <v>8</v>
      </c>
      <c r="I17" s="186">
        <v>40</v>
      </c>
      <c r="J17" s="186">
        <v>46</v>
      </c>
      <c r="K17" s="187">
        <f t="shared" si="0"/>
        <v>86</v>
      </c>
      <c r="L17" s="187">
        <f t="shared" si="1"/>
        <v>78</v>
      </c>
      <c r="M17" s="187">
        <f t="shared" si="2"/>
        <v>2</v>
      </c>
      <c r="N17" s="225"/>
      <c r="O17" s="123" t="s">
        <v>602</v>
      </c>
      <c r="P17" s="190"/>
      <c r="Q17" s="190"/>
      <c r="R17" s="186"/>
      <c r="S17" s="186">
        <v>13</v>
      </c>
    </row>
    <row r="18" spans="1:19" ht="14.4">
      <c r="A18" s="55">
        <v>15</v>
      </c>
      <c r="B18" s="206" t="s">
        <v>214</v>
      </c>
      <c r="C18" s="207">
        <v>2</v>
      </c>
      <c r="D18" s="131" t="s">
        <v>38</v>
      </c>
      <c r="E18" s="36" t="s">
        <v>39</v>
      </c>
      <c r="F18" s="36" t="s">
        <v>6</v>
      </c>
      <c r="G18" s="172" t="s">
        <v>550</v>
      </c>
      <c r="H18" s="185">
        <v>9</v>
      </c>
      <c r="I18" s="186">
        <v>44</v>
      </c>
      <c r="J18" s="186">
        <v>44</v>
      </c>
      <c r="K18" s="187">
        <f t="shared" si="0"/>
        <v>88</v>
      </c>
      <c r="L18" s="187">
        <f t="shared" si="1"/>
        <v>79</v>
      </c>
      <c r="M18" s="187">
        <f t="shared" si="2"/>
        <v>1</v>
      </c>
      <c r="N18" s="224"/>
      <c r="O18" s="189"/>
      <c r="P18" s="190"/>
      <c r="Q18" s="190"/>
      <c r="R18" s="186"/>
      <c r="S18" s="186">
        <v>19</v>
      </c>
    </row>
    <row r="19" spans="1:19" ht="14.4">
      <c r="A19" s="55">
        <v>16</v>
      </c>
      <c r="B19" s="206" t="s">
        <v>214</v>
      </c>
      <c r="C19" s="208">
        <v>7</v>
      </c>
      <c r="D19" s="131" t="s">
        <v>35</v>
      </c>
      <c r="E19" s="36" t="s">
        <v>36</v>
      </c>
      <c r="F19" s="36" t="s">
        <v>37</v>
      </c>
      <c r="G19" s="158" t="s">
        <v>565</v>
      </c>
      <c r="H19" s="185">
        <v>12</v>
      </c>
      <c r="I19" s="186">
        <v>44</v>
      </c>
      <c r="J19" s="186">
        <v>47</v>
      </c>
      <c r="K19" s="187">
        <f t="shared" si="0"/>
        <v>91</v>
      </c>
      <c r="L19" s="187">
        <f t="shared" si="1"/>
        <v>79</v>
      </c>
      <c r="M19" s="187">
        <f t="shared" si="2"/>
        <v>1</v>
      </c>
      <c r="N19" s="225"/>
      <c r="O19" s="189"/>
      <c r="P19" s="190"/>
      <c r="Q19" s="190"/>
      <c r="R19" s="186"/>
      <c r="S19" s="186">
        <v>15</v>
      </c>
    </row>
    <row r="20" spans="1:19" ht="14.4">
      <c r="A20" s="55">
        <v>17</v>
      </c>
      <c r="B20" s="206" t="s">
        <v>214</v>
      </c>
      <c r="C20" s="208">
        <v>2</v>
      </c>
      <c r="D20" s="129" t="s">
        <v>16</v>
      </c>
      <c r="E20" s="35" t="s">
        <v>17</v>
      </c>
      <c r="F20" s="35" t="s">
        <v>18</v>
      </c>
      <c r="G20" s="171"/>
      <c r="H20" s="175" t="s">
        <v>589</v>
      </c>
      <c r="I20" s="186">
        <v>45</v>
      </c>
      <c r="J20" s="186">
        <v>55</v>
      </c>
      <c r="K20" s="187">
        <f t="shared" si="0"/>
        <v>100</v>
      </c>
      <c r="L20" s="187">
        <f t="shared" si="1"/>
        <v>80</v>
      </c>
      <c r="M20" s="187">
        <f t="shared" si="2"/>
        <v>1</v>
      </c>
      <c r="N20" s="224"/>
      <c r="O20" s="189"/>
      <c r="P20" s="190"/>
      <c r="Q20" s="190"/>
      <c r="R20" s="186"/>
      <c r="S20" s="186">
        <v>5</v>
      </c>
    </row>
    <row r="21" spans="1:19" ht="14.4">
      <c r="A21" s="55">
        <v>18</v>
      </c>
      <c r="B21" s="206" t="s">
        <v>214</v>
      </c>
      <c r="C21" s="208">
        <v>5</v>
      </c>
      <c r="D21" s="129" t="s">
        <v>287</v>
      </c>
      <c r="E21" s="35" t="s">
        <v>288</v>
      </c>
      <c r="F21" s="35" t="s">
        <v>459</v>
      </c>
      <c r="G21" s="171"/>
      <c r="H21" s="175">
        <v>21</v>
      </c>
      <c r="I21" s="186">
        <v>52</v>
      </c>
      <c r="J21" s="186">
        <v>50</v>
      </c>
      <c r="K21" s="187">
        <f t="shared" si="0"/>
        <v>102</v>
      </c>
      <c r="L21" s="187">
        <f t="shared" si="1"/>
        <v>81</v>
      </c>
      <c r="M21" s="187">
        <f t="shared" si="2"/>
        <v>1</v>
      </c>
      <c r="N21" s="226"/>
      <c r="O21" s="189"/>
      <c r="P21" s="190"/>
      <c r="Q21" s="190"/>
      <c r="R21" s="186"/>
      <c r="S21" s="186">
        <v>23</v>
      </c>
    </row>
    <row r="22" spans="1:19" ht="14.4">
      <c r="A22" s="55">
        <v>19</v>
      </c>
      <c r="B22" s="206" t="s">
        <v>214</v>
      </c>
      <c r="C22" s="208">
        <v>7</v>
      </c>
      <c r="D22" s="129" t="s">
        <v>62</v>
      </c>
      <c r="E22" s="35" t="s">
        <v>63</v>
      </c>
      <c r="F22" s="35" t="s">
        <v>18</v>
      </c>
      <c r="G22" s="171"/>
      <c r="H22" s="175" t="s">
        <v>611</v>
      </c>
      <c r="I22" s="186">
        <v>48</v>
      </c>
      <c r="J22" s="186">
        <v>53</v>
      </c>
      <c r="K22" s="187">
        <f t="shared" si="0"/>
        <v>101</v>
      </c>
      <c r="L22" s="187">
        <f t="shared" si="1"/>
        <v>82</v>
      </c>
      <c r="M22" s="187">
        <f t="shared" si="2"/>
        <v>1</v>
      </c>
      <c r="N22" s="225"/>
      <c r="O22" s="123" t="s">
        <v>570</v>
      </c>
      <c r="P22" s="190"/>
      <c r="Q22" s="190"/>
      <c r="R22" s="186"/>
      <c r="S22" s="186">
        <v>32</v>
      </c>
    </row>
    <row r="23" spans="1:19" ht="14.4">
      <c r="A23" s="55">
        <v>20</v>
      </c>
      <c r="B23" s="206" t="s">
        <v>214</v>
      </c>
      <c r="C23" s="208">
        <v>8</v>
      </c>
      <c r="D23" s="131" t="s">
        <v>380</v>
      </c>
      <c r="E23" s="36" t="s">
        <v>381</v>
      </c>
      <c r="F23" s="36" t="s">
        <v>458</v>
      </c>
      <c r="G23" s="171"/>
      <c r="H23" s="185">
        <v>25</v>
      </c>
      <c r="I23" s="186">
        <v>51</v>
      </c>
      <c r="J23" s="186">
        <v>57</v>
      </c>
      <c r="K23" s="187">
        <f t="shared" si="0"/>
        <v>108</v>
      </c>
      <c r="L23" s="187">
        <f t="shared" si="1"/>
        <v>83</v>
      </c>
      <c r="M23" s="187">
        <f t="shared" si="2"/>
        <v>1</v>
      </c>
      <c r="N23" s="224"/>
      <c r="O23" s="189"/>
      <c r="P23" s="190"/>
      <c r="Q23" s="190"/>
      <c r="R23" s="186"/>
      <c r="S23" s="186">
        <v>20</v>
      </c>
    </row>
    <row r="24" spans="1:19" ht="14.4">
      <c r="A24" s="55">
        <v>21</v>
      </c>
      <c r="B24" s="206" t="s">
        <v>214</v>
      </c>
      <c r="C24" s="208">
        <v>8</v>
      </c>
      <c r="D24" s="129" t="s">
        <v>77</v>
      </c>
      <c r="E24" s="35" t="s">
        <v>78</v>
      </c>
      <c r="F24" s="35" t="s">
        <v>79</v>
      </c>
      <c r="G24" s="171"/>
      <c r="H24" s="175">
        <v>13</v>
      </c>
      <c r="I24" s="186">
        <v>47</v>
      </c>
      <c r="J24" s="186">
        <v>51</v>
      </c>
      <c r="K24" s="187">
        <f t="shared" si="0"/>
        <v>98</v>
      </c>
      <c r="L24" s="187">
        <f t="shared" si="1"/>
        <v>85</v>
      </c>
      <c r="M24" s="187">
        <f t="shared" si="2"/>
        <v>1</v>
      </c>
      <c r="N24" s="224"/>
      <c r="O24" s="189"/>
      <c r="P24" s="190"/>
      <c r="Q24" s="105" t="s">
        <v>566</v>
      </c>
      <c r="R24" s="186"/>
      <c r="S24" s="186">
        <v>41</v>
      </c>
    </row>
    <row r="25" spans="1:19" ht="14.4">
      <c r="A25" s="55">
        <v>22</v>
      </c>
      <c r="B25" s="206" t="s">
        <v>214</v>
      </c>
      <c r="C25" s="208">
        <v>6</v>
      </c>
      <c r="D25" s="129" t="s">
        <v>90</v>
      </c>
      <c r="E25" s="35" t="s">
        <v>91</v>
      </c>
      <c r="F25" s="35" t="s">
        <v>92</v>
      </c>
      <c r="G25" s="172" t="s">
        <v>550</v>
      </c>
      <c r="H25" s="185">
        <v>10</v>
      </c>
      <c r="I25" s="186">
        <v>46</v>
      </c>
      <c r="J25" s="186">
        <v>51</v>
      </c>
      <c r="K25" s="187">
        <f t="shared" si="0"/>
        <v>97</v>
      </c>
      <c r="L25" s="187">
        <f t="shared" si="1"/>
        <v>87</v>
      </c>
      <c r="M25" s="187">
        <f t="shared" si="2"/>
        <v>1</v>
      </c>
      <c r="N25" s="225"/>
      <c r="O25" s="189"/>
      <c r="P25" s="190"/>
      <c r="Q25" s="190"/>
      <c r="R25" s="186"/>
      <c r="S25" s="186">
        <v>48</v>
      </c>
    </row>
    <row r="26" spans="1:19" ht="14.4">
      <c r="A26" s="55">
        <v>23</v>
      </c>
      <c r="B26" s="206" t="s">
        <v>214</v>
      </c>
      <c r="C26" s="208">
        <v>1</v>
      </c>
      <c r="D26" s="218" t="s">
        <v>208</v>
      </c>
      <c r="E26" s="196" t="s">
        <v>209</v>
      </c>
      <c r="F26" s="35" t="s">
        <v>204</v>
      </c>
      <c r="G26" s="171"/>
      <c r="H26" s="185">
        <v>19</v>
      </c>
      <c r="I26" s="186">
        <v>51</v>
      </c>
      <c r="J26" s="186">
        <v>55</v>
      </c>
      <c r="K26" s="187">
        <f t="shared" si="0"/>
        <v>106</v>
      </c>
      <c r="L26" s="187">
        <f t="shared" si="1"/>
        <v>87</v>
      </c>
      <c r="M26" s="187">
        <f t="shared" si="2"/>
        <v>1</v>
      </c>
      <c r="N26" s="224">
        <f>IF(H26&gt;=36,36,H26+1)</f>
        <v>20</v>
      </c>
      <c r="O26" s="123" t="s">
        <v>604</v>
      </c>
      <c r="P26" s="190"/>
      <c r="Q26" s="190"/>
      <c r="R26" s="186"/>
      <c r="S26" s="186">
        <v>17</v>
      </c>
    </row>
    <row r="27" spans="1:19" ht="14.4">
      <c r="A27" s="55">
        <v>24</v>
      </c>
      <c r="B27" s="206" t="s">
        <v>214</v>
      </c>
      <c r="C27" s="208">
        <v>7</v>
      </c>
      <c r="D27" s="129" t="s">
        <v>70</v>
      </c>
      <c r="E27" s="35" t="s">
        <v>71</v>
      </c>
      <c r="F27" s="35" t="s">
        <v>72</v>
      </c>
      <c r="G27" s="171"/>
      <c r="H27" s="185">
        <v>36</v>
      </c>
      <c r="I27" s="186">
        <v>62</v>
      </c>
      <c r="J27" s="186">
        <v>62</v>
      </c>
      <c r="K27" s="187">
        <f t="shared" si="0"/>
        <v>124</v>
      </c>
      <c r="L27" s="187">
        <f t="shared" si="1"/>
        <v>88</v>
      </c>
      <c r="M27" s="187">
        <f t="shared" si="2"/>
        <v>1</v>
      </c>
      <c r="N27" s="224">
        <f>IF(H27&gt;=36,36,H27+2)</f>
        <v>36</v>
      </c>
      <c r="O27" s="189"/>
      <c r="P27" s="190"/>
      <c r="Q27" s="190"/>
      <c r="R27" s="186"/>
      <c r="S27" s="186">
        <v>39</v>
      </c>
    </row>
    <row r="28" spans="1:19" ht="14.4">
      <c r="A28" s="55">
        <v>25</v>
      </c>
      <c r="B28" s="206" t="s">
        <v>214</v>
      </c>
      <c r="C28" s="217">
        <v>4</v>
      </c>
      <c r="D28" s="218" t="s">
        <v>291</v>
      </c>
      <c r="E28" s="196" t="s">
        <v>292</v>
      </c>
      <c r="F28" s="196" t="s">
        <v>402</v>
      </c>
      <c r="G28" s="158"/>
      <c r="H28" s="206" t="s">
        <v>643</v>
      </c>
      <c r="I28" s="222" t="s">
        <v>648</v>
      </c>
      <c r="J28" s="222" t="s">
        <v>648</v>
      </c>
      <c r="K28" s="206" t="e">
        <f t="shared" si="0"/>
        <v>#VALUE!</v>
      </c>
      <c r="L28" s="206" t="e">
        <f t="shared" si="1"/>
        <v>#VALUE!</v>
      </c>
      <c r="M28" s="206">
        <f t="shared" si="2"/>
        <v>1</v>
      </c>
      <c r="N28" s="227"/>
      <c r="O28" s="228" t="s">
        <v>649</v>
      </c>
      <c r="P28" s="219"/>
      <c r="Q28" s="219"/>
      <c r="R28" s="206"/>
      <c r="S28" s="206">
        <v>45</v>
      </c>
    </row>
    <row r="29" spans="1:19" ht="14.4">
      <c r="A29" s="55">
        <v>26</v>
      </c>
      <c r="B29" s="206" t="s">
        <v>205</v>
      </c>
      <c r="C29" s="208">
        <v>5</v>
      </c>
      <c r="D29" s="131" t="s">
        <v>621</v>
      </c>
      <c r="E29" s="36" t="s">
        <v>622</v>
      </c>
      <c r="F29" s="36" t="s">
        <v>623</v>
      </c>
      <c r="G29" s="171"/>
      <c r="H29" s="185" t="s">
        <v>563</v>
      </c>
      <c r="I29" s="186">
        <v>41</v>
      </c>
      <c r="J29" s="186">
        <v>46</v>
      </c>
      <c r="K29" s="187">
        <f t="shared" si="0"/>
        <v>87</v>
      </c>
      <c r="L29" s="187" t="e">
        <f t="shared" si="1"/>
        <v>#VALUE!</v>
      </c>
      <c r="M29" s="187" t="str">
        <f t="shared" si="2"/>
        <v>-</v>
      </c>
      <c r="N29" s="225"/>
      <c r="O29" s="189" t="s">
        <v>602</v>
      </c>
      <c r="P29" s="190"/>
      <c r="Q29" s="190"/>
      <c r="R29" s="186"/>
      <c r="S29" s="186">
        <v>58</v>
      </c>
    </row>
    <row r="30" spans="1:19" ht="14.4">
      <c r="A30" s="55">
        <v>27</v>
      </c>
      <c r="B30" s="206" t="s">
        <v>205</v>
      </c>
      <c r="C30" s="208">
        <v>3</v>
      </c>
      <c r="D30" s="131" t="s">
        <v>641</v>
      </c>
      <c r="E30" s="36" t="s">
        <v>642</v>
      </c>
      <c r="F30" s="36"/>
      <c r="G30" s="171"/>
      <c r="H30" s="185" t="s">
        <v>563</v>
      </c>
      <c r="I30" s="186">
        <v>51</v>
      </c>
      <c r="J30" s="186">
        <v>50</v>
      </c>
      <c r="K30" s="187">
        <f t="shared" si="0"/>
        <v>101</v>
      </c>
      <c r="L30" s="187" t="e">
        <f t="shared" si="1"/>
        <v>#VALUE!</v>
      </c>
      <c r="M30" s="187" t="str">
        <f t="shared" si="2"/>
        <v>-</v>
      </c>
      <c r="N30" s="224"/>
      <c r="O30" s="189"/>
      <c r="P30" s="190"/>
      <c r="Q30" s="190"/>
      <c r="R30" s="186"/>
      <c r="S30" s="186">
        <v>59</v>
      </c>
    </row>
    <row r="31" spans="1:19" ht="14.4">
      <c r="A31" s="55">
        <v>28</v>
      </c>
      <c r="B31" s="206" t="s">
        <v>210</v>
      </c>
      <c r="C31" s="207">
        <v>2</v>
      </c>
      <c r="D31" s="129" t="s">
        <v>560</v>
      </c>
      <c r="E31" s="35" t="s">
        <v>561</v>
      </c>
      <c r="F31" s="35" t="s">
        <v>562</v>
      </c>
      <c r="G31" s="171"/>
      <c r="H31" s="175" t="s">
        <v>593</v>
      </c>
      <c r="I31" s="186">
        <v>59</v>
      </c>
      <c r="J31" s="186">
        <v>59</v>
      </c>
      <c r="K31" s="187">
        <f t="shared" si="0"/>
        <v>118</v>
      </c>
      <c r="L31" s="187" t="e">
        <f t="shared" si="1"/>
        <v>#VALUE!</v>
      </c>
      <c r="M31" s="187" t="str">
        <f t="shared" si="2"/>
        <v>-</v>
      </c>
      <c r="N31" s="224">
        <f>ROUND(((132+118)/2-72)*0.65,0)</f>
        <v>34</v>
      </c>
      <c r="O31" s="189"/>
      <c r="P31" s="190"/>
      <c r="Q31" s="190"/>
      <c r="R31" s="186"/>
      <c r="S31" s="186">
        <v>54</v>
      </c>
    </row>
    <row r="32" spans="1:19" ht="14.4">
      <c r="A32" s="55">
        <v>29</v>
      </c>
      <c r="B32" s="206"/>
      <c r="C32" s="207"/>
      <c r="D32" s="164"/>
      <c r="E32" s="36"/>
      <c r="F32" s="36"/>
      <c r="G32" s="171"/>
      <c r="H32" s="175"/>
      <c r="I32" s="186"/>
      <c r="J32" s="186"/>
      <c r="K32" s="187"/>
      <c r="L32" s="187"/>
      <c r="M32" s="187"/>
      <c r="N32" s="225"/>
      <c r="O32" s="189"/>
      <c r="P32" s="190"/>
      <c r="Q32" s="190"/>
      <c r="R32" s="186"/>
      <c r="S32" s="186">
        <v>16</v>
      </c>
    </row>
    <row r="33" spans="1:19" ht="14.4">
      <c r="A33" s="55">
        <v>30</v>
      </c>
      <c r="B33" s="206"/>
      <c r="C33" s="207"/>
      <c r="D33" s="205"/>
      <c r="E33" s="35"/>
      <c r="F33" s="35"/>
      <c r="G33" s="171"/>
      <c r="H33" s="185"/>
      <c r="I33" s="186"/>
      <c r="J33" s="186"/>
      <c r="K33" s="187"/>
      <c r="L33" s="187"/>
      <c r="M33" s="187"/>
      <c r="N33" s="225"/>
      <c r="O33" s="189"/>
      <c r="P33" s="190"/>
      <c r="Q33" s="190"/>
      <c r="R33" s="186"/>
      <c r="S33" s="186">
        <v>3</v>
      </c>
    </row>
    <row r="34" spans="1:19" ht="14.4">
      <c r="A34" s="55">
        <v>31</v>
      </c>
      <c r="B34" s="206"/>
      <c r="C34" s="208"/>
      <c r="D34" s="164"/>
      <c r="E34" s="36"/>
      <c r="F34" s="36"/>
      <c r="G34" s="171"/>
      <c r="H34" s="185"/>
      <c r="I34" s="186"/>
      <c r="J34" s="186"/>
      <c r="K34" s="187"/>
      <c r="L34" s="187"/>
      <c r="M34" s="187"/>
      <c r="N34" s="224"/>
      <c r="O34" s="189"/>
      <c r="P34" s="190"/>
      <c r="Q34" s="190"/>
      <c r="R34" s="186"/>
      <c r="S34" s="186">
        <v>10</v>
      </c>
    </row>
    <row r="35" spans="1:19" ht="14.4">
      <c r="A35" s="55">
        <v>32</v>
      </c>
      <c r="B35" s="206"/>
      <c r="C35" s="208"/>
      <c r="D35" s="205"/>
      <c r="E35" s="35"/>
      <c r="F35" s="35"/>
      <c r="G35" s="171"/>
      <c r="H35" s="175"/>
      <c r="I35" s="186"/>
      <c r="J35" s="186"/>
      <c r="K35" s="187"/>
      <c r="L35" s="187"/>
      <c r="M35" s="187"/>
      <c r="N35" s="225"/>
      <c r="O35" s="189"/>
      <c r="P35" s="190"/>
      <c r="Q35" s="190"/>
      <c r="R35" s="186"/>
      <c r="S35" s="186">
        <v>28</v>
      </c>
    </row>
    <row r="36" spans="1:19" ht="14.4">
      <c r="A36" s="55">
        <v>33</v>
      </c>
      <c r="B36" s="206"/>
      <c r="C36" s="208"/>
      <c r="D36" s="205"/>
      <c r="E36" s="35"/>
      <c r="F36" s="35"/>
      <c r="G36" s="171"/>
      <c r="H36" s="185"/>
      <c r="I36" s="186"/>
      <c r="J36" s="186"/>
      <c r="K36" s="187"/>
      <c r="L36" s="187"/>
      <c r="M36" s="187"/>
      <c r="N36" s="225"/>
      <c r="O36" s="189"/>
      <c r="P36" s="190"/>
      <c r="Q36" s="190"/>
      <c r="R36" s="186"/>
      <c r="S36" s="186">
        <v>31</v>
      </c>
    </row>
    <row r="37" spans="1:19" ht="14.4">
      <c r="A37" s="55">
        <v>34</v>
      </c>
      <c r="B37" s="206"/>
      <c r="C37" s="207"/>
      <c r="D37" s="205"/>
      <c r="E37" s="35"/>
      <c r="F37" s="35"/>
      <c r="G37" s="171"/>
      <c r="H37" s="185"/>
      <c r="I37" s="186"/>
      <c r="J37" s="186"/>
      <c r="K37" s="187"/>
      <c r="L37" s="187"/>
      <c r="M37" s="187"/>
      <c r="N37" s="224"/>
      <c r="O37" s="189"/>
      <c r="P37" s="190"/>
      <c r="Q37" s="190"/>
      <c r="R37" s="186"/>
      <c r="S37" s="186">
        <v>21</v>
      </c>
    </row>
    <row r="38" spans="1:19" ht="14.4">
      <c r="A38" s="55">
        <v>35</v>
      </c>
      <c r="B38" s="206"/>
      <c r="C38" s="208"/>
      <c r="D38" s="205"/>
      <c r="E38" s="35"/>
      <c r="F38" s="35"/>
      <c r="G38" s="171"/>
      <c r="H38" s="185"/>
      <c r="I38" s="186"/>
      <c r="J38" s="186"/>
      <c r="K38" s="187"/>
      <c r="L38" s="187"/>
      <c r="M38" s="187"/>
      <c r="N38" s="224"/>
      <c r="O38" s="189"/>
      <c r="P38" s="190"/>
      <c r="Q38" s="190"/>
      <c r="R38" s="186"/>
      <c r="S38" s="186">
        <v>9</v>
      </c>
    </row>
    <row r="39" spans="1:19" ht="14.4">
      <c r="A39" s="55">
        <v>36</v>
      </c>
      <c r="B39" s="206"/>
      <c r="C39" s="208"/>
      <c r="D39" s="205"/>
      <c r="E39" s="35"/>
      <c r="F39" s="35"/>
      <c r="G39" s="171"/>
      <c r="H39" s="185"/>
      <c r="I39" s="186"/>
      <c r="J39" s="186"/>
      <c r="K39" s="187"/>
      <c r="L39" s="187"/>
      <c r="M39" s="187"/>
      <c r="N39" s="225"/>
      <c r="O39" s="189"/>
      <c r="P39" s="190"/>
      <c r="Q39" s="190"/>
      <c r="R39" s="186"/>
      <c r="S39" s="186">
        <v>37</v>
      </c>
    </row>
    <row r="40" spans="1:19" ht="14.4">
      <c r="A40" s="55">
        <v>37</v>
      </c>
      <c r="B40" s="206"/>
      <c r="C40" s="209"/>
      <c r="D40" s="164"/>
      <c r="E40" s="36"/>
      <c r="F40" s="36"/>
      <c r="G40" s="172"/>
      <c r="H40" s="185"/>
      <c r="I40" s="186"/>
      <c r="J40" s="186"/>
      <c r="K40" s="187"/>
      <c r="L40" s="187"/>
      <c r="M40" s="187"/>
      <c r="N40" s="224"/>
      <c r="O40" s="189"/>
      <c r="P40" s="190"/>
      <c r="Q40" s="190"/>
      <c r="R40" s="186"/>
      <c r="S40" s="186">
        <v>22</v>
      </c>
    </row>
    <row r="41" spans="1:19" ht="14.4">
      <c r="A41" s="55">
        <v>38</v>
      </c>
      <c r="B41" s="206"/>
      <c r="C41" s="208"/>
      <c r="D41" s="205"/>
      <c r="E41" s="35"/>
      <c r="F41" s="35"/>
      <c r="G41" s="171"/>
      <c r="H41" s="185"/>
      <c r="I41" s="186"/>
      <c r="J41" s="186"/>
      <c r="K41" s="187"/>
      <c r="L41" s="187"/>
      <c r="M41" s="187"/>
      <c r="N41" s="225"/>
      <c r="O41" s="189"/>
      <c r="P41" s="190"/>
      <c r="Q41" s="190"/>
      <c r="R41" s="186"/>
      <c r="S41" s="186">
        <v>44</v>
      </c>
    </row>
    <row r="42" spans="1:19" ht="14.4">
      <c r="A42" s="55">
        <v>39</v>
      </c>
      <c r="B42" s="206"/>
      <c r="C42" s="207"/>
      <c r="D42" s="205"/>
      <c r="E42" s="35"/>
      <c r="F42" s="35"/>
      <c r="G42" s="171"/>
      <c r="H42" s="185"/>
      <c r="I42" s="186"/>
      <c r="J42" s="186"/>
      <c r="K42" s="187"/>
      <c r="L42" s="187"/>
      <c r="M42" s="187"/>
      <c r="N42" s="224"/>
      <c r="O42" s="189"/>
      <c r="P42" s="190"/>
      <c r="Q42" s="190"/>
      <c r="R42" s="186"/>
      <c r="S42" s="186">
        <v>14</v>
      </c>
    </row>
    <row r="43" spans="1:19" ht="14.4">
      <c r="A43" s="55">
        <v>40</v>
      </c>
      <c r="B43" s="206"/>
      <c r="C43" s="208"/>
      <c r="D43" s="205"/>
      <c r="E43" s="35"/>
      <c r="F43" s="35"/>
      <c r="G43" s="171"/>
      <c r="H43" s="185"/>
      <c r="I43" s="186"/>
      <c r="J43" s="186"/>
      <c r="K43" s="187"/>
      <c r="L43" s="187"/>
      <c r="M43" s="187"/>
      <c r="N43" s="225"/>
      <c r="O43" s="189"/>
      <c r="P43" s="190"/>
      <c r="Q43" s="190"/>
      <c r="R43" s="186"/>
      <c r="S43" s="186">
        <v>30</v>
      </c>
    </row>
    <row r="44" spans="1:19" ht="14.4">
      <c r="A44" s="55">
        <v>41</v>
      </c>
      <c r="B44" s="206"/>
      <c r="C44" s="207"/>
      <c r="D44" s="205"/>
      <c r="E44" s="35"/>
      <c r="F44" s="35"/>
      <c r="G44" s="171"/>
      <c r="H44" s="185"/>
      <c r="I44" s="186"/>
      <c r="J44" s="186"/>
      <c r="K44" s="187"/>
      <c r="L44" s="187"/>
      <c r="M44" s="187"/>
      <c r="N44" s="224"/>
      <c r="O44" s="189"/>
      <c r="P44" s="190"/>
      <c r="Q44" s="190"/>
      <c r="R44" s="186"/>
      <c r="S44" s="186">
        <v>11</v>
      </c>
    </row>
    <row r="45" spans="1:19" ht="14.4">
      <c r="A45" s="55">
        <v>42</v>
      </c>
      <c r="B45" s="206"/>
      <c r="C45" s="207"/>
      <c r="D45" s="164"/>
      <c r="E45" s="36"/>
      <c r="F45" s="36"/>
      <c r="G45" s="171"/>
      <c r="H45" s="185"/>
      <c r="I45" s="186"/>
      <c r="J45" s="186"/>
      <c r="K45" s="187"/>
      <c r="L45" s="187"/>
      <c r="M45" s="187"/>
      <c r="N45" s="224"/>
      <c r="O45" s="189"/>
      <c r="P45" s="190"/>
      <c r="Q45" s="190"/>
      <c r="R45" s="186"/>
      <c r="S45" s="186">
        <v>18</v>
      </c>
    </row>
    <row r="46" spans="1:19" ht="14.4">
      <c r="A46" s="55">
        <v>43</v>
      </c>
      <c r="B46" s="206"/>
      <c r="C46" s="208"/>
      <c r="D46" s="205"/>
      <c r="E46" s="35"/>
      <c r="F46" s="35"/>
      <c r="G46" s="171"/>
      <c r="H46" s="185"/>
      <c r="I46" s="186"/>
      <c r="J46" s="186"/>
      <c r="K46" s="187"/>
      <c r="L46" s="187"/>
      <c r="M46" s="187"/>
      <c r="N46" s="225"/>
      <c r="O46" s="189"/>
      <c r="P46" s="190"/>
      <c r="Q46" s="190"/>
      <c r="R46" s="186"/>
      <c r="S46" s="186">
        <v>34</v>
      </c>
    </row>
    <row r="47" spans="1:19" ht="14.4">
      <c r="A47" s="55">
        <v>44</v>
      </c>
      <c r="B47" s="206"/>
      <c r="C47" s="207"/>
      <c r="D47" s="205"/>
      <c r="E47" s="35"/>
      <c r="F47" s="35"/>
      <c r="G47" s="171"/>
      <c r="H47" s="185"/>
      <c r="I47" s="186"/>
      <c r="J47" s="186"/>
      <c r="K47" s="187"/>
      <c r="L47" s="187"/>
      <c r="M47" s="187"/>
      <c r="N47" s="224"/>
      <c r="O47" s="189"/>
      <c r="P47" s="190"/>
      <c r="Q47" s="190"/>
      <c r="R47" s="186"/>
      <c r="S47" s="186">
        <v>25</v>
      </c>
    </row>
    <row r="48" spans="1:19" ht="14.4">
      <c r="A48" s="55">
        <v>45</v>
      </c>
      <c r="B48" s="206"/>
      <c r="C48" s="208"/>
      <c r="D48" s="205"/>
      <c r="E48" s="35"/>
      <c r="F48" s="35"/>
      <c r="G48" s="171"/>
      <c r="H48" s="185"/>
      <c r="I48" s="186"/>
      <c r="J48" s="186"/>
      <c r="K48" s="187"/>
      <c r="L48" s="187"/>
      <c r="M48" s="187"/>
      <c r="N48" s="225"/>
      <c r="O48" s="189"/>
      <c r="P48" s="190"/>
      <c r="Q48" s="190"/>
      <c r="R48" s="186"/>
      <c r="S48" s="186">
        <v>36</v>
      </c>
    </row>
    <row r="49" spans="1:19" ht="14.4">
      <c r="A49" s="55">
        <v>46</v>
      </c>
      <c r="B49" s="206"/>
      <c r="C49" s="207"/>
      <c r="D49" s="205"/>
      <c r="E49" s="35"/>
      <c r="F49" s="35"/>
      <c r="G49" s="171"/>
      <c r="H49" s="185"/>
      <c r="I49" s="186"/>
      <c r="J49" s="186"/>
      <c r="K49" s="187"/>
      <c r="L49" s="187"/>
      <c r="M49" s="187"/>
      <c r="N49" s="224"/>
      <c r="O49" s="189"/>
      <c r="P49" s="190"/>
      <c r="Q49" s="190"/>
      <c r="R49" s="186"/>
      <c r="S49" s="186">
        <v>4</v>
      </c>
    </row>
    <row r="50" spans="1:19" ht="14.4">
      <c r="A50" s="55">
        <v>47</v>
      </c>
      <c r="B50" s="206"/>
      <c r="C50" s="208"/>
      <c r="D50" s="164"/>
      <c r="E50" s="36"/>
      <c r="F50" s="36"/>
      <c r="G50" s="171"/>
      <c r="H50" s="185"/>
      <c r="I50" s="186"/>
      <c r="J50" s="186"/>
      <c r="K50" s="187"/>
      <c r="L50" s="187"/>
      <c r="M50" s="187"/>
      <c r="N50" s="224"/>
      <c r="O50" s="189"/>
      <c r="P50" s="190"/>
      <c r="Q50" s="190"/>
      <c r="R50" s="186"/>
      <c r="S50" s="186">
        <v>8</v>
      </c>
    </row>
    <row r="51" spans="1:19" ht="14.4">
      <c r="A51" s="55">
        <v>48</v>
      </c>
      <c r="B51" s="206"/>
      <c r="C51" s="208"/>
      <c r="D51" s="205"/>
      <c r="E51" s="35"/>
      <c r="F51" s="35"/>
      <c r="G51" s="171"/>
      <c r="H51" s="185"/>
      <c r="I51" s="186"/>
      <c r="J51" s="186"/>
      <c r="K51" s="187"/>
      <c r="L51" s="187"/>
      <c r="M51" s="187"/>
      <c r="N51" s="225"/>
      <c r="O51" s="189"/>
      <c r="P51" s="190"/>
      <c r="Q51" s="190"/>
      <c r="R51" s="186"/>
      <c r="S51" s="186">
        <v>35</v>
      </c>
    </row>
    <row r="52" spans="1:19" ht="14.4">
      <c r="A52" s="55">
        <v>49</v>
      </c>
      <c r="B52" s="206"/>
      <c r="C52" s="208"/>
      <c r="D52" s="205"/>
      <c r="E52" s="35"/>
      <c r="F52" s="35"/>
      <c r="G52" s="171"/>
      <c r="H52" s="185"/>
      <c r="I52" s="186"/>
      <c r="J52" s="186"/>
      <c r="K52" s="187"/>
      <c r="L52" s="187"/>
      <c r="M52" s="187"/>
      <c r="N52" s="225"/>
      <c r="O52" s="189"/>
      <c r="P52" s="190"/>
      <c r="Q52" s="190"/>
      <c r="R52" s="186"/>
      <c r="S52" s="186">
        <v>46</v>
      </c>
    </row>
    <row r="53" spans="1:19" ht="14.4">
      <c r="A53" s="55">
        <v>50</v>
      </c>
      <c r="B53" s="206"/>
      <c r="C53" s="207"/>
      <c r="D53" s="205"/>
      <c r="E53" s="35"/>
      <c r="F53" s="35"/>
      <c r="G53" s="171"/>
      <c r="H53" s="185"/>
      <c r="I53" s="186"/>
      <c r="J53" s="186"/>
      <c r="K53" s="187"/>
      <c r="L53" s="187"/>
      <c r="M53" s="187"/>
      <c r="N53" s="224"/>
      <c r="O53" s="189"/>
      <c r="P53" s="190"/>
      <c r="Q53" s="190"/>
      <c r="R53" s="186"/>
      <c r="S53" s="186">
        <v>12</v>
      </c>
    </row>
    <row r="54" spans="1:19" ht="14.4">
      <c r="A54" s="55">
        <v>51</v>
      </c>
      <c r="B54" s="206"/>
      <c r="C54" s="208"/>
      <c r="D54" s="205"/>
      <c r="E54" s="35"/>
      <c r="F54" s="35"/>
      <c r="G54" s="171"/>
      <c r="H54" s="185"/>
      <c r="I54" s="186"/>
      <c r="J54" s="186"/>
      <c r="K54" s="187"/>
      <c r="L54" s="187"/>
      <c r="M54" s="187"/>
      <c r="N54" s="225"/>
      <c r="O54" s="189"/>
      <c r="P54" s="190"/>
      <c r="Q54" s="190"/>
      <c r="R54" s="186"/>
      <c r="S54" s="186">
        <v>47</v>
      </c>
    </row>
    <row r="55" spans="1:19" ht="14.4">
      <c r="A55" s="55">
        <v>52</v>
      </c>
      <c r="B55" s="206"/>
      <c r="C55" s="208"/>
      <c r="D55" s="205"/>
      <c r="E55" s="35"/>
      <c r="F55" s="35"/>
      <c r="G55" s="171"/>
      <c r="H55" s="185"/>
      <c r="I55" s="186"/>
      <c r="J55" s="186"/>
      <c r="K55" s="187"/>
      <c r="L55" s="187"/>
      <c r="M55" s="187"/>
      <c r="N55" s="225"/>
      <c r="O55" s="189"/>
      <c r="P55" s="190"/>
      <c r="Q55" s="190"/>
      <c r="R55" s="186"/>
      <c r="S55" s="186">
        <v>50</v>
      </c>
    </row>
    <row r="56" spans="1:19" ht="14.4">
      <c r="A56" s="55">
        <v>53</v>
      </c>
      <c r="B56" s="206"/>
      <c r="C56" s="208"/>
      <c r="D56" s="164"/>
      <c r="E56" s="36"/>
      <c r="F56" s="36"/>
      <c r="G56" s="171"/>
      <c r="H56" s="185"/>
      <c r="I56" s="186"/>
      <c r="J56" s="186"/>
      <c r="K56" s="187"/>
      <c r="L56" s="187"/>
      <c r="M56" s="187"/>
      <c r="N56" s="224"/>
      <c r="O56" s="189"/>
      <c r="P56" s="190"/>
      <c r="Q56" s="190"/>
      <c r="R56" s="186"/>
      <c r="S56" s="186">
        <v>56</v>
      </c>
    </row>
    <row r="57" spans="1:19" ht="14.4">
      <c r="A57" s="55">
        <v>54</v>
      </c>
      <c r="B57" s="206"/>
      <c r="C57" s="208"/>
      <c r="D57" s="164"/>
      <c r="E57" s="36"/>
      <c r="F57" s="36"/>
      <c r="G57" s="171"/>
      <c r="H57" s="185"/>
      <c r="I57" s="186"/>
      <c r="J57" s="186"/>
      <c r="K57" s="187"/>
      <c r="L57" s="187"/>
      <c r="M57" s="187"/>
      <c r="N57" s="224"/>
      <c r="O57" s="189"/>
      <c r="P57" s="190"/>
      <c r="Q57" s="190"/>
      <c r="R57" s="186"/>
      <c r="S57" s="186">
        <v>57</v>
      </c>
    </row>
    <row r="58" spans="1:19" ht="14.4">
      <c r="A58" s="55">
        <v>55</v>
      </c>
      <c r="B58" s="206"/>
      <c r="C58" s="207"/>
      <c r="D58" s="164"/>
      <c r="E58" s="36"/>
      <c r="F58" s="36"/>
      <c r="G58" s="171"/>
      <c r="H58" s="185"/>
      <c r="I58" s="186"/>
      <c r="J58" s="186"/>
      <c r="K58" s="187"/>
      <c r="L58" s="187"/>
      <c r="M58" s="187"/>
      <c r="N58" s="225"/>
      <c r="O58" s="189"/>
      <c r="P58" s="190"/>
      <c r="Q58" s="190"/>
      <c r="R58" s="186"/>
      <c r="S58" s="186">
        <v>53</v>
      </c>
    </row>
    <row r="59" spans="1:19" ht="14.4">
      <c r="A59" s="55">
        <v>56</v>
      </c>
      <c r="B59" s="206"/>
      <c r="C59" s="208"/>
      <c r="D59" s="164"/>
      <c r="E59" s="36"/>
      <c r="F59" s="36"/>
      <c r="G59" s="171"/>
      <c r="H59" s="185"/>
      <c r="I59" s="186"/>
      <c r="J59" s="186"/>
      <c r="K59" s="187"/>
      <c r="L59" s="187"/>
      <c r="M59" s="187"/>
      <c r="N59" s="224"/>
      <c r="O59" s="189"/>
      <c r="P59" s="190"/>
      <c r="Q59" s="190"/>
      <c r="R59" s="186"/>
      <c r="S59" s="186">
        <v>52</v>
      </c>
    </row>
    <row r="60" spans="1:19" ht="14.4">
      <c r="A60" s="55">
        <v>57</v>
      </c>
      <c r="B60" s="206"/>
      <c r="C60" s="208"/>
      <c r="D60" s="205"/>
      <c r="E60" s="35"/>
      <c r="F60" s="35"/>
      <c r="G60" s="171"/>
      <c r="H60" s="185"/>
      <c r="I60" s="186"/>
      <c r="J60" s="186"/>
      <c r="K60" s="187"/>
      <c r="L60" s="187"/>
      <c r="M60" s="187"/>
      <c r="N60" s="225"/>
      <c r="O60" s="189"/>
      <c r="P60" s="190"/>
      <c r="Q60" s="190"/>
      <c r="R60" s="186"/>
      <c r="S60" s="186">
        <v>42</v>
      </c>
    </row>
    <row r="61" spans="1:19" ht="14.4">
      <c r="A61" s="55">
        <v>58</v>
      </c>
      <c r="B61" s="206"/>
      <c r="C61" s="208"/>
      <c r="D61" s="205"/>
      <c r="E61" s="35"/>
      <c r="F61" s="35"/>
      <c r="G61" s="172"/>
      <c r="H61" s="185"/>
      <c r="I61" s="186"/>
      <c r="J61" s="186"/>
      <c r="K61" s="187"/>
      <c r="L61" s="187"/>
      <c r="M61" s="187"/>
      <c r="N61" s="225"/>
      <c r="O61" s="189"/>
      <c r="P61" s="190"/>
      <c r="Q61" s="190"/>
      <c r="R61" s="186"/>
      <c r="S61" s="186">
        <v>51</v>
      </c>
    </row>
    <row r="62" spans="1:19" ht="14.4">
      <c r="A62" s="55">
        <v>59</v>
      </c>
      <c r="B62" s="206"/>
      <c r="C62" s="207"/>
      <c r="D62" s="205"/>
      <c r="E62" s="35"/>
      <c r="F62" s="35"/>
      <c r="G62" s="172"/>
      <c r="H62" s="185"/>
      <c r="I62" s="186"/>
      <c r="J62" s="186"/>
      <c r="K62" s="187"/>
      <c r="L62" s="187"/>
      <c r="M62" s="187"/>
      <c r="N62" s="224"/>
      <c r="O62" s="189"/>
      <c r="P62" s="190"/>
      <c r="Q62" s="190"/>
      <c r="R62" s="186"/>
      <c r="S62" s="186">
        <v>55</v>
      </c>
    </row>
  </sheetData>
  <phoneticPr fontId="0" type="noConversion"/>
  <dataValidations disablePrompts="1" count="2">
    <dataValidation type="list" allowBlank="1" showInputMessage="1" showErrorMessage="1" sqref="B4:B62">
      <formula1>"会員,NEW-1,NEW-2,GUEST"</formula1>
    </dataValidation>
    <dataValidation type="list" allowBlank="1" showInputMessage="1" showErrorMessage="1" sqref="G4:G62">
      <formula1>"Blue,White,Black,Red"</formula1>
    </dataValidation>
  </dataValidation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zoomScaleNormal="100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F12" sqref="F12:H12"/>
    </sheetView>
  </sheetViews>
  <sheetFormatPr defaultColWidth="9.109375" defaultRowHeight="13.2"/>
  <cols>
    <col min="1" max="1" width="6.6640625" style="178" customWidth="1"/>
    <col min="2" max="2" width="8.5546875" style="178" bestFit="1" customWidth="1"/>
    <col min="3" max="3" width="4.6640625" style="178" customWidth="1"/>
    <col min="4" max="5" width="12.6640625" style="178" customWidth="1"/>
    <col min="6" max="6" width="47.109375" style="178" bestFit="1" customWidth="1"/>
    <col min="7" max="10" width="7.6640625" style="178" customWidth="1"/>
    <col min="11" max="14" width="8.33203125" style="178" customWidth="1"/>
    <col min="15" max="15" width="10.6640625" style="178" customWidth="1"/>
    <col min="16" max="19" width="10.6640625" style="178" bestFit="1" customWidth="1"/>
    <col min="20" max="16384" width="9.109375" style="221"/>
  </cols>
  <sheetData>
    <row r="1" spans="1:20" ht="18">
      <c r="A1" s="194" t="s">
        <v>652</v>
      </c>
      <c r="B1" s="192"/>
      <c r="C1" s="192"/>
      <c r="D1" s="192"/>
      <c r="E1" s="192"/>
    </row>
    <row r="2" spans="1:20" ht="15" customHeight="1">
      <c r="A2" s="192"/>
      <c r="B2" s="192"/>
      <c r="C2" s="192"/>
      <c r="D2" s="192"/>
      <c r="E2" s="192"/>
    </row>
    <row r="3" spans="1:20" ht="14.4">
      <c r="A3" s="210" t="s">
        <v>212</v>
      </c>
      <c r="B3" s="206" t="s">
        <v>213</v>
      </c>
      <c r="C3" s="185" t="s">
        <v>215</v>
      </c>
      <c r="D3" s="200" t="s">
        <v>614</v>
      </c>
      <c r="E3" s="200" t="s">
        <v>615</v>
      </c>
      <c r="F3" s="200" t="s">
        <v>202</v>
      </c>
      <c r="G3" s="180" t="s">
        <v>216</v>
      </c>
      <c r="H3" s="200" t="s">
        <v>217</v>
      </c>
      <c r="I3" s="180" t="s">
        <v>218</v>
      </c>
      <c r="J3" s="180" t="s">
        <v>219</v>
      </c>
      <c r="K3" s="181" t="s">
        <v>220</v>
      </c>
      <c r="L3" s="181" t="s">
        <v>221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  <c r="S3" s="184" t="s">
        <v>613</v>
      </c>
    </row>
    <row r="4" spans="1:20" ht="14.4">
      <c r="A4" s="55">
        <v>1</v>
      </c>
      <c r="B4" s="206" t="s">
        <v>214</v>
      </c>
      <c r="C4" s="207">
        <v>7</v>
      </c>
      <c r="D4" s="218" t="s">
        <v>22</v>
      </c>
      <c r="E4" s="196" t="s">
        <v>23</v>
      </c>
      <c r="F4" s="35" t="s">
        <v>24</v>
      </c>
      <c r="G4" s="171"/>
      <c r="H4" s="185">
        <v>7</v>
      </c>
      <c r="I4" s="186">
        <v>39</v>
      </c>
      <c r="J4" s="186">
        <v>35</v>
      </c>
      <c r="K4" s="206">
        <f t="shared" ref="K4:K34" si="0">I4+J4</f>
        <v>74</v>
      </c>
      <c r="L4" s="187">
        <f t="shared" ref="L4:L34" si="1">IF(H4="-","-",K4-H4)</f>
        <v>67</v>
      </c>
      <c r="M4" s="187">
        <f t="shared" ref="M4:M34" si="2">IF(B4="会員",IF(16-A4&gt;1,16-A4,1),"-")</f>
        <v>15</v>
      </c>
      <c r="N4" s="224">
        <f>IF((72-L4)&gt;0, ROUND((H4-(72-L4)/2)*0.8,0), ROUND(H4*0.8,0))</f>
        <v>4</v>
      </c>
      <c r="O4" s="123" t="s">
        <v>672</v>
      </c>
      <c r="P4" s="105"/>
      <c r="Q4" s="190">
        <v>17</v>
      </c>
      <c r="R4" s="186"/>
      <c r="S4" s="186">
        <v>6</v>
      </c>
    </row>
    <row r="5" spans="1:20" ht="14.4">
      <c r="A5" s="55">
        <v>2</v>
      </c>
      <c r="B5" s="206" t="s">
        <v>214</v>
      </c>
      <c r="C5" s="208">
        <v>2</v>
      </c>
      <c r="D5" s="129" t="s">
        <v>62</v>
      </c>
      <c r="E5" s="35" t="s">
        <v>63</v>
      </c>
      <c r="F5" s="35" t="s">
        <v>18</v>
      </c>
      <c r="G5" s="171"/>
      <c r="H5" s="185" t="s">
        <v>611</v>
      </c>
      <c r="I5" s="186">
        <v>42</v>
      </c>
      <c r="J5" s="186">
        <v>44</v>
      </c>
      <c r="K5" s="187">
        <f t="shared" si="0"/>
        <v>86</v>
      </c>
      <c r="L5" s="187">
        <f t="shared" si="1"/>
        <v>67</v>
      </c>
      <c r="M5" s="187">
        <f t="shared" si="2"/>
        <v>14</v>
      </c>
      <c r="N5" s="225">
        <f>IF((72-L5)&gt;0, ROUND((H5-(72-L5)/2)*0.9,0), ROUND(H5*0.9,0))</f>
        <v>15</v>
      </c>
      <c r="O5" s="189">
        <v>1</v>
      </c>
      <c r="P5" s="190"/>
      <c r="Q5" s="190"/>
      <c r="R5" s="186"/>
      <c r="S5" s="186">
        <v>33</v>
      </c>
    </row>
    <row r="6" spans="1:20" ht="14.4">
      <c r="A6" s="55">
        <v>3</v>
      </c>
      <c r="B6" s="206" t="s">
        <v>214</v>
      </c>
      <c r="C6" s="208">
        <v>2</v>
      </c>
      <c r="D6" s="129" t="s">
        <v>287</v>
      </c>
      <c r="E6" s="35" t="s">
        <v>288</v>
      </c>
      <c r="F6" s="35" t="s">
        <v>459</v>
      </c>
      <c r="G6" s="171"/>
      <c r="H6" s="185">
        <v>21</v>
      </c>
      <c r="I6" s="186">
        <v>47</v>
      </c>
      <c r="J6" s="186">
        <v>44</v>
      </c>
      <c r="K6" s="187">
        <f t="shared" si="0"/>
        <v>91</v>
      </c>
      <c r="L6" s="187">
        <f t="shared" si="1"/>
        <v>70</v>
      </c>
      <c r="M6" s="187">
        <f t="shared" si="2"/>
        <v>13</v>
      </c>
      <c r="N6" s="225">
        <f>IF((72-L6)&gt;0, ROUND((H6-(72-L6)/2)*0.95,0), ROUND(H6*0.95,0))</f>
        <v>19</v>
      </c>
      <c r="O6" s="123">
        <v>11</v>
      </c>
      <c r="P6" s="190"/>
      <c r="Q6" s="190"/>
      <c r="R6" s="186"/>
      <c r="S6" s="186">
        <v>23</v>
      </c>
    </row>
    <row r="7" spans="1:20" ht="14.4">
      <c r="A7" s="55">
        <v>4</v>
      </c>
      <c r="B7" s="206" t="s">
        <v>214</v>
      </c>
      <c r="C7" s="236">
        <v>5</v>
      </c>
      <c r="D7" s="129" t="s">
        <v>111</v>
      </c>
      <c r="E7" s="35" t="s">
        <v>112</v>
      </c>
      <c r="F7" s="35" t="s">
        <v>113</v>
      </c>
      <c r="G7" s="171"/>
      <c r="H7" s="185">
        <v>22</v>
      </c>
      <c r="I7" s="186">
        <v>41</v>
      </c>
      <c r="J7" s="186">
        <v>52</v>
      </c>
      <c r="K7" s="187">
        <f t="shared" si="0"/>
        <v>93</v>
      </c>
      <c r="L7" s="187">
        <f t="shared" si="1"/>
        <v>71</v>
      </c>
      <c r="M7" s="187">
        <f t="shared" si="2"/>
        <v>12</v>
      </c>
      <c r="N7" s="224"/>
      <c r="O7" s="189"/>
      <c r="P7" s="190"/>
      <c r="Q7" s="190"/>
      <c r="R7" s="186"/>
      <c r="S7" s="186">
        <v>44</v>
      </c>
    </row>
    <row r="8" spans="1:20" ht="14.4">
      <c r="A8" s="55">
        <v>5</v>
      </c>
      <c r="B8" s="206" t="s">
        <v>214</v>
      </c>
      <c r="C8" s="208">
        <v>4</v>
      </c>
      <c r="D8" s="129" t="s">
        <v>83</v>
      </c>
      <c r="E8" s="35" t="s">
        <v>84</v>
      </c>
      <c r="F8" s="35" t="s">
        <v>261</v>
      </c>
      <c r="G8" s="171"/>
      <c r="H8" s="185">
        <v>19</v>
      </c>
      <c r="I8" s="186">
        <v>47</v>
      </c>
      <c r="J8" s="186">
        <v>46</v>
      </c>
      <c r="K8" s="187">
        <f t="shared" si="0"/>
        <v>93</v>
      </c>
      <c r="L8" s="187">
        <f t="shared" si="1"/>
        <v>74</v>
      </c>
      <c r="M8" s="187">
        <f t="shared" si="2"/>
        <v>11</v>
      </c>
      <c r="N8" s="225"/>
      <c r="O8" s="189">
        <v>17</v>
      </c>
      <c r="P8" s="190"/>
      <c r="Q8" s="190"/>
      <c r="R8" s="186"/>
      <c r="S8" s="186">
        <v>45</v>
      </c>
    </row>
    <row r="9" spans="1:20" ht="14.4">
      <c r="A9" s="55">
        <v>6</v>
      </c>
      <c r="B9" s="206" t="s">
        <v>214</v>
      </c>
      <c r="C9" s="207">
        <v>7</v>
      </c>
      <c r="D9" s="129" t="s">
        <v>291</v>
      </c>
      <c r="E9" s="35" t="s">
        <v>292</v>
      </c>
      <c r="F9" s="35" t="s">
        <v>402</v>
      </c>
      <c r="G9" s="171"/>
      <c r="H9" s="185">
        <v>23</v>
      </c>
      <c r="I9" s="186">
        <v>49</v>
      </c>
      <c r="J9" s="186">
        <v>48</v>
      </c>
      <c r="K9" s="187">
        <f t="shared" si="0"/>
        <v>97</v>
      </c>
      <c r="L9" s="187">
        <f t="shared" si="1"/>
        <v>74</v>
      </c>
      <c r="M9" s="187">
        <f t="shared" si="2"/>
        <v>10</v>
      </c>
      <c r="N9" s="224"/>
      <c r="O9" s="189">
        <v>3</v>
      </c>
      <c r="P9" s="190"/>
      <c r="Q9" s="190"/>
      <c r="R9" s="186"/>
      <c r="S9" s="186">
        <v>46</v>
      </c>
    </row>
    <row r="10" spans="1:20" ht="14.4">
      <c r="A10" s="55">
        <v>7</v>
      </c>
      <c r="B10" s="206" t="s">
        <v>214</v>
      </c>
      <c r="C10" s="207">
        <v>4</v>
      </c>
      <c r="D10" s="131" t="s">
        <v>35</v>
      </c>
      <c r="E10" s="36" t="s">
        <v>36</v>
      </c>
      <c r="F10" s="36" t="s">
        <v>37</v>
      </c>
      <c r="G10" s="234" t="s">
        <v>565</v>
      </c>
      <c r="H10" s="185">
        <v>12</v>
      </c>
      <c r="I10" s="186">
        <v>41</v>
      </c>
      <c r="J10" s="186">
        <v>46</v>
      </c>
      <c r="K10" s="187">
        <f t="shared" si="0"/>
        <v>87</v>
      </c>
      <c r="L10" s="187">
        <f t="shared" si="1"/>
        <v>75</v>
      </c>
      <c r="M10" s="187">
        <f t="shared" si="2"/>
        <v>9</v>
      </c>
      <c r="N10" s="224"/>
      <c r="O10" s="189">
        <v>13</v>
      </c>
      <c r="P10" s="190"/>
      <c r="Q10" s="190"/>
      <c r="R10" s="186"/>
      <c r="S10" s="186">
        <v>15</v>
      </c>
    </row>
    <row r="11" spans="1:20" ht="14.4">
      <c r="A11" s="55">
        <v>8</v>
      </c>
      <c r="B11" s="206" t="s">
        <v>214</v>
      </c>
      <c r="C11" s="208">
        <v>8</v>
      </c>
      <c r="D11" s="129" t="s">
        <v>463</v>
      </c>
      <c r="E11" s="35" t="s">
        <v>377</v>
      </c>
      <c r="F11" s="35" t="s">
        <v>378</v>
      </c>
      <c r="G11" s="171"/>
      <c r="H11" s="185">
        <v>30</v>
      </c>
      <c r="I11" s="186">
        <v>52</v>
      </c>
      <c r="J11" s="186">
        <v>53</v>
      </c>
      <c r="K11" s="187">
        <f t="shared" si="0"/>
        <v>105</v>
      </c>
      <c r="L11" s="187">
        <f t="shared" si="1"/>
        <v>75</v>
      </c>
      <c r="M11" s="187">
        <f t="shared" si="2"/>
        <v>8</v>
      </c>
      <c r="N11" s="225"/>
      <c r="O11" s="189"/>
      <c r="P11" s="190"/>
      <c r="Q11" s="190"/>
      <c r="R11" s="186"/>
      <c r="S11" s="186">
        <v>36</v>
      </c>
      <c r="T11" s="237" t="s">
        <v>677</v>
      </c>
    </row>
    <row r="12" spans="1:20" ht="14.4">
      <c r="A12" s="55">
        <v>9</v>
      </c>
      <c r="B12" s="206" t="s">
        <v>214</v>
      </c>
      <c r="C12" s="208">
        <v>3</v>
      </c>
      <c r="D12" s="129" t="s">
        <v>90</v>
      </c>
      <c r="E12" s="35" t="s">
        <v>91</v>
      </c>
      <c r="F12" s="35" t="s">
        <v>92</v>
      </c>
      <c r="G12" s="172" t="s">
        <v>550</v>
      </c>
      <c r="H12" s="185">
        <v>10</v>
      </c>
      <c r="I12" s="186">
        <v>38</v>
      </c>
      <c r="J12" s="186">
        <v>49</v>
      </c>
      <c r="K12" s="187">
        <f t="shared" si="0"/>
        <v>87</v>
      </c>
      <c r="L12" s="187">
        <f t="shared" si="1"/>
        <v>77</v>
      </c>
      <c r="M12" s="187">
        <f t="shared" si="2"/>
        <v>7</v>
      </c>
      <c r="N12" s="225"/>
      <c r="O12" s="189">
        <v>17</v>
      </c>
      <c r="P12" s="190"/>
      <c r="Q12" s="190"/>
      <c r="R12" s="186"/>
      <c r="S12" s="186">
        <v>49</v>
      </c>
    </row>
    <row r="13" spans="1:20" ht="14.4">
      <c r="A13" s="55">
        <v>10</v>
      </c>
      <c r="B13" s="206" t="s">
        <v>214</v>
      </c>
      <c r="C13" s="208">
        <v>5</v>
      </c>
      <c r="D13" s="129" t="s">
        <v>144</v>
      </c>
      <c r="E13" s="35" t="s">
        <v>203</v>
      </c>
      <c r="F13" s="35" t="s">
        <v>204</v>
      </c>
      <c r="G13" s="171"/>
      <c r="H13" s="185">
        <v>8</v>
      </c>
      <c r="I13" s="186">
        <v>41</v>
      </c>
      <c r="J13" s="186">
        <v>45</v>
      </c>
      <c r="K13" s="187">
        <f t="shared" si="0"/>
        <v>86</v>
      </c>
      <c r="L13" s="187">
        <f t="shared" si="1"/>
        <v>78</v>
      </c>
      <c r="M13" s="187">
        <f t="shared" si="2"/>
        <v>6</v>
      </c>
      <c r="N13" s="225"/>
      <c r="O13" s="189">
        <v>5</v>
      </c>
      <c r="P13" s="190"/>
      <c r="Q13" s="190"/>
      <c r="R13" s="186"/>
      <c r="S13" s="186">
        <v>13</v>
      </c>
    </row>
    <row r="14" spans="1:20" ht="14.4">
      <c r="A14" s="55">
        <v>11</v>
      </c>
      <c r="B14" s="206" t="s">
        <v>214</v>
      </c>
      <c r="C14" s="208">
        <v>2</v>
      </c>
      <c r="D14" s="129" t="s">
        <v>206</v>
      </c>
      <c r="E14" s="35" t="s">
        <v>207</v>
      </c>
      <c r="F14" s="35" t="s">
        <v>262</v>
      </c>
      <c r="G14" s="171"/>
      <c r="H14" s="185">
        <v>12</v>
      </c>
      <c r="I14" s="186">
        <v>46</v>
      </c>
      <c r="J14" s="186">
        <v>44</v>
      </c>
      <c r="K14" s="187">
        <f t="shared" si="0"/>
        <v>90</v>
      </c>
      <c r="L14" s="187">
        <f t="shared" si="1"/>
        <v>78</v>
      </c>
      <c r="M14" s="187">
        <f t="shared" si="2"/>
        <v>5</v>
      </c>
      <c r="N14" s="224"/>
      <c r="O14" s="189"/>
      <c r="P14" s="190"/>
      <c r="Q14" s="190"/>
      <c r="R14" s="186"/>
      <c r="S14" s="186">
        <v>24</v>
      </c>
    </row>
    <row r="15" spans="1:20" ht="14.4">
      <c r="A15" s="55">
        <v>12</v>
      </c>
      <c r="B15" s="206" t="s">
        <v>214</v>
      </c>
      <c r="C15" s="207">
        <v>1</v>
      </c>
      <c r="D15" s="129" t="s">
        <v>51</v>
      </c>
      <c r="E15" s="35" t="s">
        <v>52</v>
      </c>
      <c r="F15" s="35" t="s">
        <v>53</v>
      </c>
      <c r="G15" s="171"/>
      <c r="H15" s="175" t="s">
        <v>650</v>
      </c>
      <c r="I15" s="186">
        <v>43</v>
      </c>
      <c r="J15" s="186">
        <v>44</v>
      </c>
      <c r="K15" s="187">
        <f t="shared" si="0"/>
        <v>87</v>
      </c>
      <c r="L15" s="187">
        <f t="shared" si="1"/>
        <v>80</v>
      </c>
      <c r="M15" s="187">
        <f t="shared" si="2"/>
        <v>4</v>
      </c>
      <c r="N15" s="224"/>
      <c r="O15" s="189">
        <v>17</v>
      </c>
      <c r="P15" s="190"/>
      <c r="Q15" s="190"/>
      <c r="R15" s="186"/>
      <c r="S15" s="186">
        <v>28</v>
      </c>
    </row>
    <row r="16" spans="1:20" ht="14.4">
      <c r="A16" s="55">
        <v>13</v>
      </c>
      <c r="B16" s="206" t="s">
        <v>214</v>
      </c>
      <c r="C16" s="208">
        <v>1</v>
      </c>
      <c r="D16" s="129" t="s">
        <v>208</v>
      </c>
      <c r="E16" s="35" t="s">
        <v>209</v>
      </c>
      <c r="F16" s="35" t="s">
        <v>204</v>
      </c>
      <c r="G16" s="171"/>
      <c r="H16" s="175" t="s">
        <v>589</v>
      </c>
      <c r="I16" s="186">
        <v>49</v>
      </c>
      <c r="J16" s="186">
        <v>51</v>
      </c>
      <c r="K16" s="187">
        <f t="shared" si="0"/>
        <v>100</v>
      </c>
      <c r="L16" s="187">
        <f t="shared" si="1"/>
        <v>80</v>
      </c>
      <c r="M16" s="187">
        <f t="shared" si="2"/>
        <v>3</v>
      </c>
      <c r="N16" s="224"/>
      <c r="O16" s="189"/>
      <c r="P16" s="190"/>
      <c r="Q16" s="190"/>
      <c r="R16" s="186"/>
      <c r="S16" s="186">
        <v>17</v>
      </c>
    </row>
    <row r="17" spans="1:22" ht="14.4">
      <c r="A17" s="55">
        <v>14</v>
      </c>
      <c r="B17" s="206" t="s">
        <v>214</v>
      </c>
      <c r="C17" s="208">
        <v>8</v>
      </c>
      <c r="D17" s="131" t="s">
        <v>329</v>
      </c>
      <c r="E17" s="36" t="s">
        <v>330</v>
      </c>
      <c r="F17" s="36" t="s">
        <v>26</v>
      </c>
      <c r="G17" s="171"/>
      <c r="H17" s="185">
        <v>6</v>
      </c>
      <c r="I17" s="186">
        <v>41</v>
      </c>
      <c r="J17" s="186">
        <v>46</v>
      </c>
      <c r="K17" s="187">
        <f t="shared" si="0"/>
        <v>87</v>
      </c>
      <c r="L17" s="187">
        <f t="shared" si="1"/>
        <v>81</v>
      </c>
      <c r="M17" s="187">
        <f t="shared" si="2"/>
        <v>2</v>
      </c>
      <c r="N17" s="224"/>
      <c r="O17" s="123" t="s">
        <v>673</v>
      </c>
      <c r="P17" s="190"/>
      <c r="Q17" s="190"/>
      <c r="R17" s="186"/>
      <c r="S17" s="186">
        <v>27</v>
      </c>
    </row>
    <row r="18" spans="1:22" ht="14.4">
      <c r="A18" s="55">
        <v>15</v>
      </c>
      <c r="B18" s="206" t="s">
        <v>214</v>
      </c>
      <c r="C18" s="207">
        <v>1</v>
      </c>
      <c r="D18" s="129" t="s">
        <v>54</v>
      </c>
      <c r="E18" s="35" t="s">
        <v>55</v>
      </c>
      <c r="F18" s="35" t="s">
        <v>56</v>
      </c>
      <c r="G18" s="235" t="s">
        <v>553</v>
      </c>
      <c r="H18" s="185">
        <v>27</v>
      </c>
      <c r="I18" s="186">
        <v>56</v>
      </c>
      <c r="J18" s="186">
        <v>52</v>
      </c>
      <c r="K18" s="187">
        <f t="shared" si="0"/>
        <v>108</v>
      </c>
      <c r="L18" s="187">
        <f t="shared" si="1"/>
        <v>81</v>
      </c>
      <c r="M18" s="187">
        <f t="shared" si="2"/>
        <v>1</v>
      </c>
      <c r="N18" s="225"/>
      <c r="O18" s="189"/>
      <c r="P18" s="190"/>
      <c r="Q18" s="190"/>
      <c r="R18" s="186"/>
      <c r="S18" s="186">
        <v>30</v>
      </c>
      <c r="T18" s="237" t="s">
        <v>678</v>
      </c>
      <c r="V18" s="101" t="s">
        <v>679</v>
      </c>
    </row>
    <row r="19" spans="1:22" ht="14.4">
      <c r="A19" s="55">
        <v>16</v>
      </c>
      <c r="B19" s="206" t="s">
        <v>214</v>
      </c>
      <c r="C19" s="208">
        <v>6</v>
      </c>
      <c r="D19" s="129" t="s">
        <v>16</v>
      </c>
      <c r="E19" s="35" t="s">
        <v>17</v>
      </c>
      <c r="F19" s="35" t="s">
        <v>18</v>
      </c>
      <c r="G19" s="171"/>
      <c r="H19" s="175" t="s">
        <v>589</v>
      </c>
      <c r="I19" s="186">
        <v>54</v>
      </c>
      <c r="J19" s="186">
        <v>48</v>
      </c>
      <c r="K19" s="187">
        <f t="shared" si="0"/>
        <v>102</v>
      </c>
      <c r="L19" s="187">
        <f t="shared" si="1"/>
        <v>82</v>
      </c>
      <c r="M19" s="187">
        <f t="shared" si="2"/>
        <v>1</v>
      </c>
      <c r="N19" s="226"/>
      <c r="O19" s="189"/>
      <c r="P19" s="190"/>
      <c r="Q19" s="190"/>
      <c r="R19" s="186"/>
      <c r="S19" s="186">
        <v>5</v>
      </c>
    </row>
    <row r="20" spans="1:22" ht="14.4">
      <c r="A20" s="55">
        <v>17</v>
      </c>
      <c r="B20" s="206" t="s">
        <v>214</v>
      </c>
      <c r="C20" s="208">
        <v>4</v>
      </c>
      <c r="D20" s="129" t="s">
        <v>22</v>
      </c>
      <c r="E20" s="35" t="s">
        <v>25</v>
      </c>
      <c r="F20" s="35" t="s">
        <v>26</v>
      </c>
      <c r="G20" s="171"/>
      <c r="H20" s="185">
        <v>6</v>
      </c>
      <c r="I20" s="186">
        <v>41</v>
      </c>
      <c r="J20" s="186">
        <v>48</v>
      </c>
      <c r="K20" s="187">
        <f t="shared" si="0"/>
        <v>89</v>
      </c>
      <c r="L20" s="187">
        <f t="shared" si="1"/>
        <v>83</v>
      </c>
      <c r="M20" s="187">
        <f t="shared" si="2"/>
        <v>1</v>
      </c>
      <c r="N20" s="225"/>
      <c r="O20" s="123" t="s">
        <v>674</v>
      </c>
      <c r="P20" s="190"/>
      <c r="Q20" s="190"/>
      <c r="R20" s="186"/>
      <c r="S20" s="186">
        <v>7</v>
      </c>
    </row>
    <row r="21" spans="1:22" ht="14.4">
      <c r="A21" s="55">
        <v>18</v>
      </c>
      <c r="B21" s="206" t="s">
        <v>214</v>
      </c>
      <c r="C21" s="236">
        <v>6</v>
      </c>
      <c r="D21" s="129" t="s">
        <v>136</v>
      </c>
      <c r="E21" s="35" t="s">
        <v>137</v>
      </c>
      <c r="F21" s="35" t="s">
        <v>667</v>
      </c>
      <c r="G21" s="171"/>
      <c r="H21" s="185" t="s">
        <v>651</v>
      </c>
      <c r="I21" s="186">
        <v>49</v>
      </c>
      <c r="J21" s="186">
        <v>50</v>
      </c>
      <c r="K21" s="187">
        <f t="shared" si="0"/>
        <v>99</v>
      </c>
      <c r="L21" s="187">
        <f t="shared" si="1"/>
        <v>83</v>
      </c>
      <c r="M21" s="187">
        <f t="shared" si="2"/>
        <v>1</v>
      </c>
      <c r="N21" s="224"/>
      <c r="O21" s="189">
        <v>5</v>
      </c>
      <c r="P21" s="190"/>
      <c r="Q21" s="190">
        <v>8</v>
      </c>
      <c r="R21" s="186"/>
      <c r="S21" s="186">
        <v>34</v>
      </c>
      <c r="T21" s="237" t="s">
        <v>9</v>
      </c>
      <c r="V21" s="101" t="s">
        <v>681</v>
      </c>
    </row>
    <row r="22" spans="1:22" ht="14.4">
      <c r="A22" s="55">
        <v>19</v>
      </c>
      <c r="B22" s="206" t="s">
        <v>214</v>
      </c>
      <c r="C22" s="207">
        <v>8</v>
      </c>
      <c r="D22" s="129" t="s">
        <v>67</v>
      </c>
      <c r="E22" s="35" t="s">
        <v>68</v>
      </c>
      <c r="F22" s="35" t="s">
        <v>6</v>
      </c>
      <c r="G22" s="235" t="s">
        <v>553</v>
      </c>
      <c r="H22" s="185">
        <v>32</v>
      </c>
      <c r="I22" s="186">
        <v>51</v>
      </c>
      <c r="J22" s="186">
        <v>65</v>
      </c>
      <c r="K22" s="187">
        <f t="shared" si="0"/>
        <v>116</v>
      </c>
      <c r="L22" s="187">
        <f t="shared" si="1"/>
        <v>84</v>
      </c>
      <c r="M22" s="187">
        <f t="shared" si="2"/>
        <v>1</v>
      </c>
      <c r="N22" s="224"/>
      <c r="O22" s="189"/>
      <c r="P22" s="190"/>
      <c r="Q22" s="190"/>
      <c r="R22" s="186"/>
      <c r="S22" s="186">
        <v>39</v>
      </c>
      <c r="T22" s="237" t="s">
        <v>9</v>
      </c>
      <c r="V22" s="101" t="s">
        <v>680</v>
      </c>
    </row>
    <row r="23" spans="1:22" ht="14.4">
      <c r="A23" s="55">
        <v>20</v>
      </c>
      <c r="B23" s="206" t="s">
        <v>214</v>
      </c>
      <c r="C23" s="208">
        <v>6</v>
      </c>
      <c r="D23" s="129" t="s">
        <v>38</v>
      </c>
      <c r="E23" s="35" t="s">
        <v>39</v>
      </c>
      <c r="F23" s="35" t="s">
        <v>6</v>
      </c>
      <c r="G23" s="172" t="s">
        <v>550</v>
      </c>
      <c r="H23" s="175">
        <v>9</v>
      </c>
      <c r="I23" s="186">
        <v>45</v>
      </c>
      <c r="J23" s="186">
        <v>50</v>
      </c>
      <c r="K23" s="187">
        <f t="shared" si="0"/>
        <v>95</v>
      </c>
      <c r="L23" s="187">
        <f t="shared" si="1"/>
        <v>86</v>
      </c>
      <c r="M23" s="187">
        <f t="shared" si="2"/>
        <v>1</v>
      </c>
      <c r="N23" s="225"/>
      <c r="O23" s="123">
        <v>8</v>
      </c>
      <c r="P23" s="190"/>
      <c r="Q23" s="190"/>
      <c r="R23" s="186"/>
      <c r="S23" s="186">
        <v>19</v>
      </c>
      <c r="T23" s="101" t="s">
        <v>682</v>
      </c>
      <c r="U23" s="101" t="s">
        <v>682</v>
      </c>
    </row>
    <row r="24" spans="1:22" ht="14.4">
      <c r="A24" s="55">
        <v>21</v>
      </c>
      <c r="B24" s="206" t="s">
        <v>214</v>
      </c>
      <c r="C24" s="207">
        <v>3</v>
      </c>
      <c r="D24" s="258" t="s">
        <v>77</v>
      </c>
      <c r="E24" s="259" t="s">
        <v>78</v>
      </c>
      <c r="F24" s="36" t="s">
        <v>79</v>
      </c>
      <c r="G24" s="171"/>
      <c r="H24" s="185">
        <v>13</v>
      </c>
      <c r="I24" s="186">
        <v>49</v>
      </c>
      <c r="J24" s="186">
        <v>51</v>
      </c>
      <c r="K24" s="187">
        <f t="shared" si="0"/>
        <v>100</v>
      </c>
      <c r="L24" s="187">
        <f t="shared" si="1"/>
        <v>87</v>
      </c>
      <c r="M24" s="187">
        <f t="shared" si="2"/>
        <v>1</v>
      </c>
      <c r="N24" s="224">
        <f>IF(H24&gt;=36,36,H24+1)</f>
        <v>14</v>
      </c>
      <c r="O24" s="189"/>
      <c r="P24" s="190"/>
      <c r="Q24" s="190"/>
      <c r="R24" s="186"/>
      <c r="S24" s="186">
        <v>42</v>
      </c>
    </row>
    <row r="25" spans="1:22" ht="14.4">
      <c r="A25" s="55">
        <v>22</v>
      </c>
      <c r="B25" s="206" t="s">
        <v>214</v>
      </c>
      <c r="C25" s="208">
        <v>1</v>
      </c>
      <c r="D25" s="129" t="s">
        <v>70</v>
      </c>
      <c r="E25" s="35" t="s">
        <v>71</v>
      </c>
      <c r="F25" s="35" t="s">
        <v>72</v>
      </c>
      <c r="G25" s="171"/>
      <c r="H25" s="185">
        <v>36</v>
      </c>
      <c r="I25" s="186">
        <v>60</v>
      </c>
      <c r="J25" s="186">
        <v>64</v>
      </c>
      <c r="K25" s="187">
        <f t="shared" si="0"/>
        <v>124</v>
      </c>
      <c r="L25" s="187">
        <f t="shared" si="1"/>
        <v>88</v>
      </c>
      <c r="M25" s="187">
        <f t="shared" si="2"/>
        <v>1</v>
      </c>
      <c r="N25" s="225">
        <f>IF(H25&gt;=36,36,H25+2)</f>
        <v>36</v>
      </c>
      <c r="O25" s="189"/>
      <c r="P25" s="190"/>
      <c r="Q25" s="190"/>
      <c r="R25" s="186"/>
      <c r="S25" s="186">
        <v>40</v>
      </c>
      <c r="T25" s="237" t="s">
        <v>683</v>
      </c>
    </row>
    <row r="26" spans="1:22" ht="14.4">
      <c r="A26" s="55">
        <v>23</v>
      </c>
      <c r="B26" s="206" t="s">
        <v>205</v>
      </c>
      <c r="C26" s="207">
        <v>3</v>
      </c>
      <c r="D26" s="129" t="s">
        <v>144</v>
      </c>
      <c r="E26" s="35" t="s">
        <v>145</v>
      </c>
      <c r="F26" s="35" t="s">
        <v>146</v>
      </c>
      <c r="G26" s="171"/>
      <c r="H26" s="185" t="s">
        <v>563</v>
      </c>
      <c r="I26" s="186">
        <v>57</v>
      </c>
      <c r="J26" s="186">
        <v>54</v>
      </c>
      <c r="K26" s="187">
        <f t="shared" si="0"/>
        <v>111</v>
      </c>
      <c r="L26" s="187" t="e">
        <f t="shared" si="1"/>
        <v>#VALUE!</v>
      </c>
      <c r="M26" s="187" t="str">
        <f t="shared" si="2"/>
        <v>-</v>
      </c>
      <c r="N26" s="225"/>
      <c r="O26" s="123"/>
      <c r="P26" s="190"/>
      <c r="Q26" s="190"/>
      <c r="R26" s="186"/>
      <c r="S26" s="186">
        <v>14</v>
      </c>
    </row>
    <row r="27" spans="1:22" ht="14.4">
      <c r="A27" s="55">
        <v>24</v>
      </c>
      <c r="B27" s="206" t="s">
        <v>205</v>
      </c>
      <c r="C27" s="208">
        <v>7</v>
      </c>
      <c r="D27" s="129" t="s">
        <v>621</v>
      </c>
      <c r="E27" s="35" t="s">
        <v>622</v>
      </c>
      <c r="F27" s="35" t="s">
        <v>623</v>
      </c>
      <c r="G27" s="171"/>
      <c r="H27" s="185" t="s">
        <v>563</v>
      </c>
      <c r="I27" s="186">
        <v>45</v>
      </c>
      <c r="J27" s="186">
        <v>53</v>
      </c>
      <c r="K27" s="187">
        <f t="shared" si="0"/>
        <v>98</v>
      </c>
      <c r="L27" s="187" t="e">
        <f t="shared" si="1"/>
        <v>#VALUE!</v>
      </c>
      <c r="M27" s="187" t="str">
        <f t="shared" si="2"/>
        <v>-</v>
      </c>
      <c r="N27" s="224">
        <f>ROUND(((87+98)/2-72)*0.65,0)</f>
        <v>13</v>
      </c>
      <c r="O27" s="189"/>
      <c r="P27" s="190"/>
      <c r="Q27" s="190"/>
      <c r="R27" s="186"/>
      <c r="S27" s="186">
        <v>58</v>
      </c>
    </row>
    <row r="28" spans="1:22" ht="14.4">
      <c r="A28" s="55">
        <v>25</v>
      </c>
      <c r="B28" s="206" t="s">
        <v>205</v>
      </c>
      <c r="C28" s="207">
        <v>2</v>
      </c>
      <c r="D28" s="129" t="s">
        <v>661</v>
      </c>
      <c r="E28" s="35" t="s">
        <v>662</v>
      </c>
      <c r="F28" s="35" t="s">
        <v>665</v>
      </c>
      <c r="G28" s="171"/>
      <c r="H28" s="185" t="s">
        <v>563</v>
      </c>
      <c r="I28" s="186">
        <v>59</v>
      </c>
      <c r="J28" s="186">
        <v>63</v>
      </c>
      <c r="K28" s="187">
        <f t="shared" si="0"/>
        <v>122</v>
      </c>
      <c r="L28" s="187" t="e">
        <f t="shared" si="1"/>
        <v>#VALUE!</v>
      </c>
      <c r="M28" s="187" t="str">
        <f t="shared" si="2"/>
        <v>-</v>
      </c>
      <c r="N28" s="224"/>
      <c r="O28" s="189"/>
      <c r="P28" s="190">
        <v>12</v>
      </c>
      <c r="Q28" s="190"/>
      <c r="R28" s="186"/>
      <c r="S28" s="186">
        <v>63</v>
      </c>
    </row>
    <row r="29" spans="1:22" ht="14.4">
      <c r="A29" s="55">
        <v>26</v>
      </c>
      <c r="B29" s="206" t="s">
        <v>205</v>
      </c>
      <c r="C29" s="207">
        <v>5</v>
      </c>
      <c r="D29" s="129" t="s">
        <v>663</v>
      </c>
      <c r="E29" s="35" t="s">
        <v>664</v>
      </c>
      <c r="F29" s="35" t="s">
        <v>666</v>
      </c>
      <c r="G29" s="171"/>
      <c r="H29" s="185" t="s">
        <v>563</v>
      </c>
      <c r="I29" s="186">
        <v>61</v>
      </c>
      <c r="J29" s="186">
        <v>70</v>
      </c>
      <c r="K29" s="187">
        <f t="shared" si="0"/>
        <v>131</v>
      </c>
      <c r="L29" s="187" t="e">
        <f t="shared" si="1"/>
        <v>#VALUE!</v>
      </c>
      <c r="M29" s="187" t="str">
        <f t="shared" si="2"/>
        <v>-</v>
      </c>
      <c r="N29" s="224"/>
      <c r="O29" s="189"/>
      <c r="P29" s="190"/>
      <c r="Q29" s="190"/>
      <c r="R29" s="186"/>
      <c r="S29" s="186">
        <v>64</v>
      </c>
    </row>
    <row r="30" spans="1:22" ht="14.4">
      <c r="A30" s="55">
        <v>27</v>
      </c>
      <c r="B30" s="206" t="s">
        <v>205</v>
      </c>
      <c r="C30" s="207">
        <v>4</v>
      </c>
      <c r="D30" s="129" t="s">
        <v>499</v>
      </c>
      <c r="E30" s="35" t="s">
        <v>500</v>
      </c>
      <c r="F30" s="35" t="s">
        <v>6</v>
      </c>
      <c r="G30" s="235" t="s">
        <v>553</v>
      </c>
      <c r="H30" s="185" t="s">
        <v>563</v>
      </c>
      <c r="I30" s="186">
        <v>38</v>
      </c>
      <c r="J30" s="186">
        <v>41</v>
      </c>
      <c r="K30" s="187">
        <f t="shared" si="0"/>
        <v>79</v>
      </c>
      <c r="L30" s="187" t="e">
        <f t="shared" si="1"/>
        <v>#VALUE!</v>
      </c>
      <c r="M30" s="187" t="str">
        <f t="shared" si="2"/>
        <v>-</v>
      </c>
      <c r="N30" s="224"/>
      <c r="O30" s="123" t="s">
        <v>675</v>
      </c>
      <c r="P30" s="105" t="s">
        <v>676</v>
      </c>
      <c r="Q30" s="190"/>
      <c r="R30" s="186"/>
      <c r="S30" s="186">
        <v>65</v>
      </c>
    </row>
    <row r="31" spans="1:22" ht="14.4">
      <c r="A31" s="55">
        <v>28</v>
      </c>
      <c r="B31" s="206" t="s">
        <v>205</v>
      </c>
      <c r="C31" s="207">
        <v>8</v>
      </c>
      <c r="D31" s="129" t="s">
        <v>668</v>
      </c>
      <c r="E31" s="35" t="s">
        <v>292</v>
      </c>
      <c r="F31" s="35" t="s">
        <v>669</v>
      </c>
      <c r="G31" s="171"/>
      <c r="H31" s="185" t="s">
        <v>563</v>
      </c>
      <c r="I31" s="186">
        <v>51</v>
      </c>
      <c r="J31" s="186">
        <v>53</v>
      </c>
      <c r="K31" s="187">
        <f t="shared" si="0"/>
        <v>104</v>
      </c>
      <c r="L31" s="187" t="e">
        <f t="shared" si="1"/>
        <v>#VALUE!</v>
      </c>
      <c r="M31" s="187" t="str">
        <f t="shared" si="2"/>
        <v>-</v>
      </c>
      <c r="N31" s="224"/>
      <c r="O31" s="189"/>
      <c r="P31" s="190">
        <v>6</v>
      </c>
      <c r="Q31" s="190"/>
      <c r="R31" s="186"/>
      <c r="S31" s="186">
        <v>66</v>
      </c>
    </row>
    <row r="32" spans="1:22" ht="14.4">
      <c r="A32" s="55">
        <v>29</v>
      </c>
      <c r="B32" s="206" t="s">
        <v>205</v>
      </c>
      <c r="C32" s="207">
        <v>7</v>
      </c>
      <c r="D32" s="129" t="s">
        <v>670</v>
      </c>
      <c r="E32" s="35" t="s">
        <v>671</v>
      </c>
      <c r="F32" s="35" t="s">
        <v>262</v>
      </c>
      <c r="G32" s="235" t="s">
        <v>553</v>
      </c>
      <c r="H32" s="185" t="s">
        <v>563</v>
      </c>
      <c r="I32" s="186">
        <v>52</v>
      </c>
      <c r="J32" s="186">
        <v>50</v>
      </c>
      <c r="K32" s="187">
        <f t="shared" si="0"/>
        <v>102</v>
      </c>
      <c r="L32" s="187" t="e">
        <f t="shared" si="1"/>
        <v>#VALUE!</v>
      </c>
      <c r="M32" s="187" t="str">
        <f t="shared" si="2"/>
        <v>-</v>
      </c>
      <c r="N32" s="224"/>
      <c r="O32" s="189"/>
      <c r="P32" s="190"/>
      <c r="Q32" s="190"/>
      <c r="R32" s="186"/>
      <c r="S32" s="186">
        <v>67</v>
      </c>
    </row>
    <row r="33" spans="1:19" ht="14.4">
      <c r="A33" s="55">
        <v>30</v>
      </c>
      <c r="B33" s="206" t="s">
        <v>210</v>
      </c>
      <c r="C33" s="208">
        <v>3</v>
      </c>
      <c r="D33" s="131" t="s">
        <v>590</v>
      </c>
      <c r="E33" s="36" t="s">
        <v>658</v>
      </c>
      <c r="F33" s="36" t="s">
        <v>592</v>
      </c>
      <c r="G33" s="171"/>
      <c r="H33" s="185" t="s">
        <v>593</v>
      </c>
      <c r="I33" s="186">
        <v>50</v>
      </c>
      <c r="J33" s="186">
        <v>60</v>
      </c>
      <c r="K33" s="187">
        <f t="shared" si="0"/>
        <v>110</v>
      </c>
      <c r="L33" s="187" t="e">
        <f t="shared" si="1"/>
        <v>#VALUE!</v>
      </c>
      <c r="M33" s="187" t="str">
        <f t="shared" si="2"/>
        <v>-</v>
      </c>
      <c r="N33" s="224">
        <f>ROUND(((107+110)/2-72)*0.65,0)</f>
        <v>24</v>
      </c>
      <c r="O33" s="189"/>
      <c r="P33" s="190"/>
      <c r="Q33" s="190"/>
      <c r="R33" s="186"/>
      <c r="S33" s="186">
        <v>53</v>
      </c>
    </row>
    <row r="34" spans="1:19" ht="14.4">
      <c r="A34" s="55">
        <v>31</v>
      </c>
      <c r="B34" s="206" t="s">
        <v>210</v>
      </c>
      <c r="C34" s="208">
        <v>6</v>
      </c>
      <c r="D34" s="131" t="s">
        <v>557</v>
      </c>
      <c r="E34" s="36" t="s">
        <v>558</v>
      </c>
      <c r="F34" s="36" t="s">
        <v>559</v>
      </c>
      <c r="G34" s="171"/>
      <c r="H34" s="185" t="s">
        <v>593</v>
      </c>
      <c r="I34" s="186">
        <v>48</v>
      </c>
      <c r="J34" s="186">
        <v>52</v>
      </c>
      <c r="K34" s="187">
        <f t="shared" si="0"/>
        <v>100</v>
      </c>
      <c r="L34" s="187" t="e">
        <f t="shared" si="1"/>
        <v>#VALUE!</v>
      </c>
      <c r="M34" s="187" t="str">
        <f t="shared" si="2"/>
        <v>-</v>
      </c>
      <c r="N34" s="224">
        <f>ROUND(((100+100)/2-72)*0.65,0)</f>
        <v>18</v>
      </c>
      <c r="O34" s="189"/>
      <c r="P34" s="190"/>
      <c r="Q34" s="190"/>
      <c r="R34" s="186"/>
      <c r="S34" s="186">
        <v>54</v>
      </c>
    </row>
  </sheetData>
  <phoneticPr fontId="78" type="noConversion"/>
  <dataValidations count="2">
    <dataValidation type="list" allowBlank="1" showInputMessage="1" showErrorMessage="1" sqref="G4:G34">
      <formula1>"Blue,White,Black,Red"</formula1>
    </dataValidation>
    <dataValidation type="list" allowBlank="1" showInputMessage="1" showErrorMessage="1" sqref="B4:B34">
      <formula1>"会員,NEW-1,NEW-2,GUEST"</formula1>
    </dataValidation>
  </dataValidations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9"/>
  <sheetViews>
    <sheetView zoomScaleNormal="100" workbookViewId="0">
      <pane xSplit="5" ySplit="3" topLeftCell="F10" activePane="bottomRight" state="frozen"/>
      <selection pane="topRight" activeCell="F1" sqref="F1"/>
      <selection pane="bottomLeft" activeCell="A4" sqref="A4"/>
      <selection pane="bottomRight" activeCell="N4" sqref="N4:N6"/>
    </sheetView>
  </sheetViews>
  <sheetFormatPr defaultColWidth="9.109375" defaultRowHeight="13.2"/>
  <cols>
    <col min="1" max="1" width="6.6640625" style="178" customWidth="1"/>
    <col min="2" max="2" width="8.5546875" style="178" bestFit="1" customWidth="1"/>
    <col min="3" max="3" width="4.6640625" style="178" customWidth="1"/>
    <col min="4" max="5" width="12.6640625" style="178" customWidth="1"/>
    <col min="6" max="6" width="47.109375" style="178" bestFit="1" customWidth="1"/>
    <col min="7" max="7" width="7.6640625" style="178" customWidth="1"/>
    <col min="8" max="8" width="7.6640625" style="246" customWidth="1"/>
    <col min="9" max="10" width="7.6640625" style="178" customWidth="1"/>
    <col min="11" max="14" width="8.33203125" style="178" customWidth="1"/>
    <col min="15" max="15" width="10.6640625" style="178" customWidth="1"/>
    <col min="16" max="19" width="10.6640625" style="178" bestFit="1" customWidth="1"/>
    <col min="20" max="16384" width="9.109375" style="221"/>
  </cols>
  <sheetData>
    <row r="1" spans="1:20" ht="18">
      <c r="A1" s="194" t="s">
        <v>714</v>
      </c>
      <c r="B1" s="192"/>
      <c r="C1" s="192"/>
      <c r="D1" s="192"/>
      <c r="E1" s="192"/>
    </row>
    <row r="2" spans="1:20" ht="15" customHeight="1">
      <c r="A2" s="192"/>
      <c r="B2" s="192"/>
      <c r="C2" s="192"/>
      <c r="D2" s="192"/>
      <c r="E2" s="192"/>
    </row>
    <row r="3" spans="1:20" ht="14.4">
      <c r="A3" s="210" t="s">
        <v>212</v>
      </c>
      <c r="B3" s="206" t="s">
        <v>213</v>
      </c>
      <c r="C3" s="185" t="s">
        <v>215</v>
      </c>
      <c r="D3" s="243" t="s">
        <v>614</v>
      </c>
      <c r="E3" s="243" t="s">
        <v>615</v>
      </c>
      <c r="F3" s="243" t="s">
        <v>202</v>
      </c>
      <c r="G3" s="244" t="s">
        <v>216</v>
      </c>
      <c r="H3" s="247" t="s">
        <v>701</v>
      </c>
      <c r="I3" s="180" t="s">
        <v>218</v>
      </c>
      <c r="J3" s="180" t="s">
        <v>219</v>
      </c>
      <c r="K3" s="181" t="s">
        <v>220</v>
      </c>
      <c r="L3" s="181" t="s">
        <v>221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  <c r="S3" s="184" t="s">
        <v>613</v>
      </c>
    </row>
    <row r="4" spans="1:20" ht="14.4">
      <c r="A4" s="55">
        <v>1</v>
      </c>
      <c r="B4" s="206" t="s">
        <v>214</v>
      </c>
      <c r="C4" s="207">
        <v>6</v>
      </c>
      <c r="D4" s="256" t="s">
        <v>77</v>
      </c>
      <c r="E4" s="256" t="s">
        <v>78</v>
      </c>
      <c r="F4" s="238" t="s">
        <v>79</v>
      </c>
      <c r="G4" s="171"/>
      <c r="H4" s="248">
        <v>14</v>
      </c>
      <c r="I4" s="186">
        <v>40</v>
      </c>
      <c r="J4" s="186">
        <v>42</v>
      </c>
      <c r="K4" s="187">
        <f t="shared" ref="K4:K39" si="0">SUM(I4:J4)</f>
        <v>82</v>
      </c>
      <c r="L4" s="187">
        <f t="shared" ref="L4:L27" si="1">SUM(K4-H4)</f>
        <v>68</v>
      </c>
      <c r="M4" s="187">
        <f t="shared" ref="M4:M27" si="2">IF(B4="会員",IF(16-A4&gt;1,16-A4,1),"-")</f>
        <v>15</v>
      </c>
      <c r="N4" s="224">
        <f>IF((72-L4)&gt;0, ROUND((H4-(72-L4)/2)*0.8,0), ROUND(H4*0.8,0))</f>
        <v>10</v>
      </c>
      <c r="O4" s="123" t="s">
        <v>720</v>
      </c>
      <c r="P4" s="190"/>
      <c r="Q4" s="190"/>
      <c r="R4" s="186"/>
      <c r="S4" s="186">
        <v>43</v>
      </c>
    </row>
    <row r="5" spans="1:20" ht="14.4">
      <c r="A5" s="55">
        <v>2</v>
      </c>
      <c r="B5" s="206" t="s">
        <v>214</v>
      </c>
      <c r="C5" s="236">
        <v>8</v>
      </c>
      <c r="D5" s="129" t="s">
        <v>208</v>
      </c>
      <c r="E5" s="35" t="s">
        <v>209</v>
      </c>
      <c r="F5" s="35" t="s">
        <v>204</v>
      </c>
      <c r="G5" s="171"/>
      <c r="H5" s="248">
        <v>20</v>
      </c>
      <c r="I5" s="186">
        <v>42</v>
      </c>
      <c r="J5" s="186">
        <v>46</v>
      </c>
      <c r="K5" s="187">
        <f t="shared" si="0"/>
        <v>88</v>
      </c>
      <c r="L5" s="187">
        <f t="shared" si="1"/>
        <v>68</v>
      </c>
      <c r="M5" s="187">
        <f t="shared" si="2"/>
        <v>14</v>
      </c>
      <c r="N5" s="225">
        <f>IF((72-L5)&gt;0, ROUND((H5-(72-L5)/2)*0.9,0), ROUND(H5*0.9,0))</f>
        <v>16</v>
      </c>
      <c r="O5" s="189"/>
      <c r="P5" s="105" t="s">
        <v>569</v>
      </c>
      <c r="Q5" s="260"/>
      <c r="R5" s="186"/>
      <c r="S5" s="186">
        <v>18</v>
      </c>
    </row>
    <row r="6" spans="1:20" ht="14.4">
      <c r="A6" s="55">
        <v>3</v>
      </c>
      <c r="B6" s="206" t="s">
        <v>214</v>
      </c>
      <c r="C6" s="207">
        <v>2</v>
      </c>
      <c r="D6" s="238" t="s">
        <v>111</v>
      </c>
      <c r="E6" s="238" t="s">
        <v>112</v>
      </c>
      <c r="F6" s="238" t="s">
        <v>113</v>
      </c>
      <c r="G6" s="171"/>
      <c r="H6" s="248">
        <v>22</v>
      </c>
      <c r="I6" s="186">
        <v>49</v>
      </c>
      <c r="J6" s="186">
        <v>43</v>
      </c>
      <c r="K6" s="187">
        <f t="shared" si="0"/>
        <v>92</v>
      </c>
      <c r="L6" s="187">
        <f t="shared" si="1"/>
        <v>70</v>
      </c>
      <c r="M6" s="187">
        <f t="shared" si="2"/>
        <v>13</v>
      </c>
      <c r="N6" s="225">
        <f>IF((72-L6)&gt;0, ROUND((H6-(72-L6)/2)*0.95,0), ROUND(H6*0.95,0))</f>
        <v>20</v>
      </c>
      <c r="O6" s="189"/>
      <c r="P6" s="190"/>
      <c r="Q6" s="190"/>
      <c r="R6" s="186"/>
      <c r="S6" s="186">
        <v>45</v>
      </c>
    </row>
    <row r="7" spans="1:20" ht="14.4">
      <c r="A7" s="55">
        <v>4</v>
      </c>
      <c r="B7" s="206" t="s">
        <v>214</v>
      </c>
      <c r="C7" s="208">
        <v>9</v>
      </c>
      <c r="D7" s="238" t="s">
        <v>73</v>
      </c>
      <c r="E7" s="238" t="s">
        <v>74</v>
      </c>
      <c r="F7" s="238" t="s">
        <v>75</v>
      </c>
      <c r="G7" s="171"/>
      <c r="H7" s="248">
        <v>14</v>
      </c>
      <c r="I7" s="186">
        <v>45</v>
      </c>
      <c r="J7" s="186">
        <v>40</v>
      </c>
      <c r="K7" s="187">
        <f t="shared" si="0"/>
        <v>85</v>
      </c>
      <c r="L7" s="187">
        <f t="shared" si="1"/>
        <v>71</v>
      </c>
      <c r="M7" s="187">
        <f t="shared" si="2"/>
        <v>12</v>
      </c>
      <c r="N7" s="224"/>
      <c r="O7" s="123" t="s">
        <v>721</v>
      </c>
      <c r="P7" s="190"/>
      <c r="Q7" s="190"/>
      <c r="R7" s="186"/>
      <c r="S7" s="186">
        <v>42</v>
      </c>
    </row>
    <row r="8" spans="1:20" ht="14.4">
      <c r="A8" s="55">
        <v>5</v>
      </c>
      <c r="B8" s="206" t="s">
        <v>214</v>
      </c>
      <c r="C8" s="207">
        <v>4</v>
      </c>
      <c r="D8" s="129" t="s">
        <v>67</v>
      </c>
      <c r="E8" s="35" t="s">
        <v>68</v>
      </c>
      <c r="F8" s="35" t="s">
        <v>6</v>
      </c>
      <c r="G8" s="235" t="s">
        <v>553</v>
      </c>
      <c r="H8" s="248">
        <v>32</v>
      </c>
      <c r="I8" s="186">
        <v>55</v>
      </c>
      <c r="J8" s="186">
        <v>49</v>
      </c>
      <c r="K8" s="187">
        <f t="shared" si="0"/>
        <v>104</v>
      </c>
      <c r="L8" s="187">
        <f t="shared" si="1"/>
        <v>72</v>
      </c>
      <c r="M8" s="187">
        <f t="shared" si="2"/>
        <v>11</v>
      </c>
      <c r="N8" s="225"/>
      <c r="O8" s="189"/>
      <c r="P8" s="190"/>
      <c r="Q8" s="190"/>
      <c r="R8" s="186"/>
      <c r="S8" s="186">
        <v>40</v>
      </c>
    </row>
    <row r="9" spans="1:20" ht="14.4">
      <c r="A9" s="55">
        <v>6</v>
      </c>
      <c r="B9" s="206" t="s">
        <v>214</v>
      </c>
      <c r="C9" s="208">
        <v>4</v>
      </c>
      <c r="D9" s="238" t="s">
        <v>22</v>
      </c>
      <c r="E9" s="238" t="s">
        <v>25</v>
      </c>
      <c r="F9" s="240" t="s">
        <v>26</v>
      </c>
      <c r="G9" s="171"/>
      <c r="H9" s="248">
        <v>6</v>
      </c>
      <c r="I9" s="186">
        <v>41</v>
      </c>
      <c r="J9" s="186">
        <v>39</v>
      </c>
      <c r="K9" s="187">
        <f t="shared" si="0"/>
        <v>80</v>
      </c>
      <c r="L9" s="187">
        <f t="shared" si="1"/>
        <v>74</v>
      </c>
      <c r="M9" s="187">
        <f t="shared" si="2"/>
        <v>10</v>
      </c>
      <c r="N9" s="224"/>
      <c r="O9" s="189"/>
      <c r="P9" s="190"/>
      <c r="Q9" s="190"/>
      <c r="R9" s="186"/>
      <c r="S9" s="186">
        <v>7</v>
      </c>
    </row>
    <row r="10" spans="1:20" ht="14.4">
      <c r="A10" s="55">
        <v>7</v>
      </c>
      <c r="B10" s="206" t="s">
        <v>214</v>
      </c>
      <c r="C10" s="236">
        <v>1</v>
      </c>
      <c r="D10" s="131" t="s">
        <v>590</v>
      </c>
      <c r="E10" s="36" t="s">
        <v>659</v>
      </c>
      <c r="F10" s="36" t="s">
        <v>592</v>
      </c>
      <c r="G10" s="171"/>
      <c r="H10" s="248">
        <v>24</v>
      </c>
      <c r="I10" s="186">
        <v>48</v>
      </c>
      <c r="J10" s="186">
        <v>50</v>
      </c>
      <c r="K10" s="187">
        <f t="shared" si="0"/>
        <v>98</v>
      </c>
      <c r="L10" s="187">
        <f t="shared" si="1"/>
        <v>74</v>
      </c>
      <c r="M10" s="187">
        <f t="shared" si="2"/>
        <v>9</v>
      </c>
      <c r="N10" s="224"/>
      <c r="O10" s="123"/>
      <c r="P10" s="105"/>
      <c r="Q10" s="190"/>
      <c r="R10" s="186"/>
      <c r="S10" s="186">
        <v>8</v>
      </c>
    </row>
    <row r="11" spans="1:20" ht="14.4">
      <c r="A11" s="55">
        <v>8</v>
      </c>
      <c r="B11" s="206" t="s">
        <v>214</v>
      </c>
      <c r="C11" s="207">
        <v>1</v>
      </c>
      <c r="D11" s="240" t="s">
        <v>22</v>
      </c>
      <c r="E11" s="240" t="s">
        <v>23</v>
      </c>
      <c r="F11" s="240" t="s">
        <v>24</v>
      </c>
      <c r="G11" s="171"/>
      <c r="H11" s="248">
        <v>4</v>
      </c>
      <c r="I11" s="186">
        <v>39</v>
      </c>
      <c r="J11" s="186">
        <v>40</v>
      </c>
      <c r="K11" s="187">
        <f t="shared" si="0"/>
        <v>79</v>
      </c>
      <c r="L11" s="187">
        <f t="shared" si="1"/>
        <v>75</v>
      </c>
      <c r="M11" s="187">
        <f t="shared" si="2"/>
        <v>8</v>
      </c>
      <c r="N11" s="224"/>
      <c r="O11" s="123" t="s">
        <v>722</v>
      </c>
      <c r="P11" s="105" t="s">
        <v>605</v>
      </c>
      <c r="Q11" s="190"/>
      <c r="R11" s="206">
        <v>79</v>
      </c>
      <c r="S11" s="186">
        <v>6</v>
      </c>
      <c r="T11" s="101"/>
    </row>
    <row r="12" spans="1:20" ht="14.4">
      <c r="A12" s="55">
        <v>9</v>
      </c>
      <c r="B12" s="206" t="s">
        <v>214</v>
      </c>
      <c r="C12" s="207">
        <v>3</v>
      </c>
      <c r="D12" s="238" t="s">
        <v>35</v>
      </c>
      <c r="E12" s="238" t="s">
        <v>36</v>
      </c>
      <c r="F12" s="238" t="s">
        <v>37</v>
      </c>
      <c r="G12" s="234" t="s">
        <v>565</v>
      </c>
      <c r="H12" s="248">
        <v>12</v>
      </c>
      <c r="I12" s="186">
        <v>39</v>
      </c>
      <c r="J12" s="186">
        <v>48</v>
      </c>
      <c r="K12" s="187">
        <f t="shared" si="0"/>
        <v>87</v>
      </c>
      <c r="L12" s="187">
        <f t="shared" si="1"/>
        <v>75</v>
      </c>
      <c r="M12" s="187">
        <f t="shared" si="2"/>
        <v>7</v>
      </c>
      <c r="N12" s="225"/>
      <c r="O12" s="189"/>
      <c r="P12" s="190"/>
      <c r="Q12" s="190"/>
      <c r="R12" s="186"/>
      <c r="S12" s="186">
        <v>16</v>
      </c>
    </row>
    <row r="13" spans="1:20" ht="14.4">
      <c r="A13" s="55">
        <v>10</v>
      </c>
      <c r="B13" s="206" t="s">
        <v>214</v>
      </c>
      <c r="C13" s="208">
        <v>7</v>
      </c>
      <c r="D13" s="245" t="s">
        <v>144</v>
      </c>
      <c r="E13" s="245" t="s">
        <v>203</v>
      </c>
      <c r="F13" s="245" t="s">
        <v>204</v>
      </c>
      <c r="G13" s="171"/>
      <c r="H13" s="248">
        <v>8</v>
      </c>
      <c r="I13" s="186">
        <v>40</v>
      </c>
      <c r="J13" s="186">
        <v>44</v>
      </c>
      <c r="K13" s="187">
        <f t="shared" si="0"/>
        <v>84</v>
      </c>
      <c r="L13" s="187">
        <f t="shared" si="1"/>
        <v>76</v>
      </c>
      <c r="M13" s="187">
        <f t="shared" si="2"/>
        <v>6</v>
      </c>
      <c r="N13" s="225"/>
      <c r="O13" s="123" t="s">
        <v>723</v>
      </c>
      <c r="P13" s="190"/>
      <c r="Q13" s="190"/>
      <c r="R13" s="186"/>
      <c r="S13" s="186">
        <v>14</v>
      </c>
    </row>
    <row r="14" spans="1:20" ht="14.4">
      <c r="A14" s="55">
        <v>11</v>
      </c>
      <c r="B14" s="206" t="s">
        <v>214</v>
      </c>
      <c r="C14" s="208">
        <v>5</v>
      </c>
      <c r="D14" s="238" t="s">
        <v>329</v>
      </c>
      <c r="E14" s="238" t="s">
        <v>330</v>
      </c>
      <c r="F14" s="238" t="s">
        <v>26</v>
      </c>
      <c r="G14" s="171"/>
      <c r="H14" s="248">
        <v>6</v>
      </c>
      <c r="I14" s="186">
        <v>40</v>
      </c>
      <c r="J14" s="186">
        <v>43</v>
      </c>
      <c r="K14" s="187">
        <f t="shared" si="0"/>
        <v>83</v>
      </c>
      <c r="L14" s="187">
        <f t="shared" si="1"/>
        <v>77</v>
      </c>
      <c r="M14" s="187">
        <f t="shared" si="2"/>
        <v>5</v>
      </c>
      <c r="N14" s="225"/>
      <c r="O14" s="123" t="s">
        <v>724</v>
      </c>
      <c r="P14" s="105" t="s">
        <v>601</v>
      </c>
      <c r="Q14" s="190"/>
      <c r="R14" s="186"/>
      <c r="S14" s="186">
        <v>28</v>
      </c>
    </row>
    <row r="15" spans="1:20" ht="14.4">
      <c r="A15" s="55">
        <v>12</v>
      </c>
      <c r="B15" s="206" t="s">
        <v>214</v>
      </c>
      <c r="C15" s="208">
        <v>4</v>
      </c>
      <c r="D15" s="238" t="s">
        <v>621</v>
      </c>
      <c r="E15" s="238" t="s">
        <v>622</v>
      </c>
      <c r="F15" s="238" t="s">
        <v>623</v>
      </c>
      <c r="G15" s="171"/>
      <c r="H15" s="248">
        <v>13</v>
      </c>
      <c r="I15" s="186">
        <v>46</v>
      </c>
      <c r="J15" s="186">
        <v>44</v>
      </c>
      <c r="K15" s="187">
        <f t="shared" si="0"/>
        <v>90</v>
      </c>
      <c r="L15" s="187">
        <f t="shared" si="1"/>
        <v>77</v>
      </c>
      <c r="M15" s="187">
        <f t="shared" si="2"/>
        <v>4</v>
      </c>
      <c r="N15" s="224"/>
      <c r="O15" s="189"/>
      <c r="P15" s="190"/>
      <c r="Q15" s="190"/>
      <c r="R15" s="186"/>
      <c r="S15" s="186">
        <v>51</v>
      </c>
    </row>
    <row r="16" spans="1:20" ht="14.4">
      <c r="A16" s="55">
        <v>13</v>
      </c>
      <c r="B16" s="206" t="s">
        <v>214</v>
      </c>
      <c r="C16" s="208">
        <v>9</v>
      </c>
      <c r="D16" s="245" t="s">
        <v>291</v>
      </c>
      <c r="E16" s="245" t="s">
        <v>292</v>
      </c>
      <c r="F16" s="245" t="s">
        <v>402</v>
      </c>
      <c r="G16" s="171"/>
      <c r="H16" s="248">
        <v>23</v>
      </c>
      <c r="I16" s="186">
        <v>52</v>
      </c>
      <c r="J16" s="186">
        <v>48</v>
      </c>
      <c r="K16" s="187">
        <f t="shared" si="0"/>
        <v>100</v>
      </c>
      <c r="L16" s="187">
        <f t="shared" si="1"/>
        <v>77</v>
      </c>
      <c r="M16" s="187">
        <f t="shared" si="2"/>
        <v>3</v>
      </c>
      <c r="N16" s="224"/>
      <c r="O16" s="123" t="s">
        <v>685</v>
      </c>
      <c r="P16" s="190"/>
      <c r="Q16" s="190"/>
      <c r="R16" s="186"/>
      <c r="S16" s="186">
        <v>49</v>
      </c>
    </row>
    <row r="17" spans="1:22" ht="14.4">
      <c r="A17" s="55">
        <v>14</v>
      </c>
      <c r="B17" s="206" t="s">
        <v>214</v>
      </c>
      <c r="C17" s="208">
        <v>3</v>
      </c>
      <c r="D17" s="238" t="s">
        <v>62</v>
      </c>
      <c r="E17" s="238" t="s">
        <v>63</v>
      </c>
      <c r="F17" s="239" t="s">
        <v>18</v>
      </c>
      <c r="G17" s="171"/>
      <c r="H17" s="248">
        <v>15</v>
      </c>
      <c r="I17" s="186">
        <v>45</v>
      </c>
      <c r="J17" s="186">
        <v>48</v>
      </c>
      <c r="K17" s="187">
        <f t="shared" si="0"/>
        <v>93</v>
      </c>
      <c r="L17" s="187">
        <f t="shared" si="1"/>
        <v>78</v>
      </c>
      <c r="M17" s="187">
        <f t="shared" si="2"/>
        <v>2</v>
      </c>
      <c r="N17" s="225"/>
      <c r="O17" s="123"/>
      <c r="P17" s="190"/>
      <c r="Q17" s="190"/>
      <c r="R17" s="186"/>
      <c r="S17" s="186">
        <v>34</v>
      </c>
    </row>
    <row r="18" spans="1:22" ht="14.4">
      <c r="A18" s="55">
        <v>15</v>
      </c>
      <c r="B18" s="206" t="s">
        <v>214</v>
      </c>
      <c r="C18" s="236">
        <v>8</v>
      </c>
      <c r="D18" s="240" t="s">
        <v>51</v>
      </c>
      <c r="E18" s="240" t="s">
        <v>52</v>
      </c>
      <c r="F18" s="241" t="s">
        <v>53</v>
      </c>
      <c r="G18" s="171"/>
      <c r="H18" s="248">
        <v>7</v>
      </c>
      <c r="I18" s="186">
        <v>41</v>
      </c>
      <c r="J18" s="186">
        <v>46</v>
      </c>
      <c r="K18" s="187">
        <f t="shared" si="0"/>
        <v>87</v>
      </c>
      <c r="L18" s="187">
        <f t="shared" si="1"/>
        <v>80</v>
      </c>
      <c r="M18" s="187">
        <f t="shared" si="2"/>
        <v>1</v>
      </c>
      <c r="N18" s="224"/>
      <c r="O18" s="123" t="s">
        <v>725</v>
      </c>
      <c r="P18" s="190"/>
      <c r="Q18" s="190"/>
      <c r="R18" s="186"/>
      <c r="S18" s="186">
        <v>29</v>
      </c>
      <c r="T18" s="101"/>
      <c r="V18" s="101"/>
    </row>
    <row r="19" spans="1:22" ht="14.4">
      <c r="A19" s="55">
        <v>16</v>
      </c>
      <c r="B19" s="206" t="s">
        <v>214</v>
      </c>
      <c r="C19" s="253">
        <v>7</v>
      </c>
      <c r="D19" s="238" t="s">
        <v>83</v>
      </c>
      <c r="E19" s="238" t="s">
        <v>84</v>
      </c>
      <c r="F19" s="238" t="s">
        <v>261</v>
      </c>
      <c r="G19" s="171"/>
      <c r="H19" s="248">
        <v>19</v>
      </c>
      <c r="I19" s="186">
        <v>50</v>
      </c>
      <c r="J19" s="186">
        <v>49</v>
      </c>
      <c r="K19" s="187">
        <f t="shared" si="0"/>
        <v>99</v>
      </c>
      <c r="L19" s="187">
        <f t="shared" si="1"/>
        <v>80</v>
      </c>
      <c r="M19" s="187">
        <f t="shared" si="2"/>
        <v>1</v>
      </c>
      <c r="N19" s="224"/>
      <c r="O19" s="123" t="s">
        <v>629</v>
      </c>
      <c r="P19" s="190"/>
      <c r="Q19" s="190"/>
      <c r="R19" s="186"/>
      <c r="S19" s="186">
        <v>46</v>
      </c>
    </row>
    <row r="20" spans="1:22" ht="14.4">
      <c r="A20" s="55">
        <v>17</v>
      </c>
      <c r="B20" s="206" t="s">
        <v>214</v>
      </c>
      <c r="C20" s="208">
        <v>2</v>
      </c>
      <c r="D20" s="245" t="s">
        <v>554</v>
      </c>
      <c r="E20" s="245" t="s">
        <v>555</v>
      </c>
      <c r="F20" s="245" t="s">
        <v>556</v>
      </c>
      <c r="G20" s="171"/>
      <c r="H20" s="248">
        <v>13</v>
      </c>
      <c r="I20" s="186">
        <v>48</v>
      </c>
      <c r="J20" s="186">
        <v>46</v>
      </c>
      <c r="K20" s="187">
        <f t="shared" si="0"/>
        <v>94</v>
      </c>
      <c r="L20" s="187">
        <f t="shared" si="1"/>
        <v>81</v>
      </c>
      <c r="M20" s="187">
        <f t="shared" si="2"/>
        <v>1</v>
      </c>
      <c r="N20" s="224"/>
      <c r="O20" s="123" t="s">
        <v>604</v>
      </c>
      <c r="P20" s="105" t="s">
        <v>570</v>
      </c>
      <c r="Q20" s="260" t="s">
        <v>568</v>
      </c>
      <c r="R20" s="186"/>
      <c r="S20" s="186">
        <v>17</v>
      </c>
    </row>
    <row r="21" spans="1:22" ht="14.4">
      <c r="A21" s="55">
        <v>18</v>
      </c>
      <c r="B21" s="206" t="s">
        <v>214</v>
      </c>
      <c r="C21" s="207">
        <v>5</v>
      </c>
      <c r="D21" s="251" t="s">
        <v>136</v>
      </c>
      <c r="E21" s="251" t="s">
        <v>137</v>
      </c>
      <c r="F21" s="254" t="s">
        <v>669</v>
      </c>
      <c r="G21" s="252"/>
      <c r="H21" s="249">
        <v>16</v>
      </c>
      <c r="I21" s="250">
        <v>48</v>
      </c>
      <c r="J21" s="186">
        <v>49</v>
      </c>
      <c r="K21" s="187">
        <f t="shared" si="0"/>
        <v>97</v>
      </c>
      <c r="L21" s="187">
        <f t="shared" si="1"/>
        <v>81</v>
      </c>
      <c r="M21" s="187">
        <f t="shared" si="2"/>
        <v>1</v>
      </c>
      <c r="N21" s="226"/>
      <c r="O21" s="189"/>
      <c r="P21" s="190"/>
      <c r="Q21" s="190"/>
      <c r="R21" s="186"/>
      <c r="S21" s="186">
        <v>35</v>
      </c>
      <c r="T21" s="101"/>
      <c r="V21" s="101"/>
    </row>
    <row r="22" spans="1:22" ht="14.4">
      <c r="A22" s="55">
        <v>19</v>
      </c>
      <c r="B22" s="206" t="s">
        <v>214</v>
      </c>
      <c r="C22" s="208">
        <v>6</v>
      </c>
      <c r="D22" s="245" t="s">
        <v>287</v>
      </c>
      <c r="E22" s="245" t="s">
        <v>288</v>
      </c>
      <c r="F22" s="245" t="s">
        <v>459</v>
      </c>
      <c r="G22" s="171"/>
      <c r="H22" s="249">
        <v>19</v>
      </c>
      <c r="I22" s="186">
        <v>48</v>
      </c>
      <c r="J22" s="186">
        <v>52</v>
      </c>
      <c r="K22" s="187">
        <f t="shared" si="0"/>
        <v>100</v>
      </c>
      <c r="L22" s="187">
        <f t="shared" si="1"/>
        <v>81</v>
      </c>
      <c r="M22" s="187">
        <f t="shared" si="2"/>
        <v>1</v>
      </c>
      <c r="N22" s="224"/>
      <c r="O22" s="123" t="s">
        <v>725</v>
      </c>
      <c r="P22" s="190"/>
      <c r="Q22" s="190"/>
      <c r="R22" s="186"/>
      <c r="S22" s="186">
        <v>24</v>
      </c>
      <c r="T22" s="101"/>
      <c r="V22" s="101"/>
    </row>
    <row r="23" spans="1:22" ht="14.4">
      <c r="A23" s="55">
        <v>20</v>
      </c>
      <c r="B23" s="206" t="s">
        <v>214</v>
      </c>
      <c r="C23" s="236">
        <v>7</v>
      </c>
      <c r="D23" s="238" t="s">
        <v>54</v>
      </c>
      <c r="E23" s="238" t="s">
        <v>55</v>
      </c>
      <c r="F23" s="239" t="s">
        <v>56</v>
      </c>
      <c r="G23" s="235" t="s">
        <v>553</v>
      </c>
      <c r="H23" s="248">
        <v>27</v>
      </c>
      <c r="I23" s="186">
        <v>54</v>
      </c>
      <c r="J23" s="186">
        <v>54</v>
      </c>
      <c r="K23" s="187">
        <f t="shared" si="0"/>
        <v>108</v>
      </c>
      <c r="L23" s="187">
        <f t="shared" si="1"/>
        <v>81</v>
      </c>
      <c r="M23" s="187">
        <f t="shared" si="2"/>
        <v>1</v>
      </c>
      <c r="N23" s="224"/>
      <c r="O23" s="189"/>
      <c r="P23" s="190"/>
      <c r="Q23" s="190"/>
      <c r="R23" s="186"/>
      <c r="S23" s="186">
        <v>31</v>
      </c>
      <c r="T23" s="101" t="s">
        <v>716</v>
      </c>
      <c r="U23" s="101"/>
    </row>
    <row r="24" spans="1:22" ht="14.4">
      <c r="A24" s="55">
        <v>21</v>
      </c>
      <c r="B24" s="206" t="s">
        <v>214</v>
      </c>
      <c r="C24" s="207">
        <v>2</v>
      </c>
      <c r="D24" s="238" t="s">
        <v>38</v>
      </c>
      <c r="E24" s="238" t="s">
        <v>39</v>
      </c>
      <c r="F24" s="238" t="s">
        <v>6</v>
      </c>
      <c r="G24" s="172" t="s">
        <v>550</v>
      </c>
      <c r="H24" s="248">
        <v>9</v>
      </c>
      <c r="I24" s="186">
        <v>43</v>
      </c>
      <c r="J24" s="186">
        <v>48</v>
      </c>
      <c r="K24" s="187">
        <f t="shared" si="0"/>
        <v>91</v>
      </c>
      <c r="L24" s="187">
        <f t="shared" si="1"/>
        <v>82</v>
      </c>
      <c r="M24" s="187">
        <f t="shared" si="2"/>
        <v>1</v>
      </c>
      <c r="N24" s="225"/>
      <c r="O24" s="189"/>
      <c r="P24" s="190"/>
      <c r="Q24" s="190"/>
      <c r="R24" s="186"/>
      <c r="S24" s="186">
        <v>20</v>
      </c>
    </row>
    <row r="25" spans="1:22" ht="14.4">
      <c r="A25" s="55">
        <v>22</v>
      </c>
      <c r="B25" s="206" t="s">
        <v>214</v>
      </c>
      <c r="C25" s="236">
        <v>9</v>
      </c>
      <c r="D25" s="238" t="s">
        <v>14</v>
      </c>
      <c r="E25" s="238" t="s">
        <v>15</v>
      </c>
      <c r="F25" s="239" t="s">
        <v>6</v>
      </c>
      <c r="G25" s="172" t="s">
        <v>550</v>
      </c>
      <c r="H25" s="248">
        <v>29</v>
      </c>
      <c r="I25" s="186">
        <v>63</v>
      </c>
      <c r="J25" s="186">
        <v>50</v>
      </c>
      <c r="K25" s="187">
        <f t="shared" si="0"/>
        <v>113</v>
      </c>
      <c r="L25" s="187">
        <f t="shared" si="1"/>
        <v>84</v>
      </c>
      <c r="M25" s="187">
        <f t="shared" si="2"/>
        <v>1</v>
      </c>
      <c r="N25" s="224"/>
      <c r="O25" s="189"/>
      <c r="P25" s="190"/>
      <c r="Q25" s="190"/>
      <c r="R25" s="186"/>
      <c r="S25" s="186">
        <v>4</v>
      </c>
      <c r="T25" s="101"/>
    </row>
    <row r="26" spans="1:22" ht="14.4">
      <c r="A26" s="55">
        <v>23</v>
      </c>
      <c r="B26" s="206" t="s">
        <v>214</v>
      </c>
      <c r="C26" s="208">
        <v>1</v>
      </c>
      <c r="D26" s="256" t="s">
        <v>16</v>
      </c>
      <c r="E26" s="256" t="s">
        <v>17</v>
      </c>
      <c r="F26" s="239" t="s">
        <v>18</v>
      </c>
      <c r="G26" s="171"/>
      <c r="H26" s="248">
        <v>20</v>
      </c>
      <c r="I26" s="186">
        <v>54</v>
      </c>
      <c r="J26" s="186">
        <v>57</v>
      </c>
      <c r="K26" s="187">
        <f t="shared" si="0"/>
        <v>111</v>
      </c>
      <c r="L26" s="187">
        <f t="shared" si="1"/>
        <v>91</v>
      </c>
      <c r="M26" s="187">
        <f t="shared" si="2"/>
        <v>1</v>
      </c>
      <c r="N26" s="224">
        <f>IF(H26&gt;=36,36,H26+1)</f>
        <v>21</v>
      </c>
      <c r="O26" s="189"/>
      <c r="P26" s="190"/>
      <c r="Q26" s="190"/>
      <c r="R26" s="186"/>
      <c r="S26" s="186">
        <v>5</v>
      </c>
      <c r="T26" s="101" t="s">
        <v>726</v>
      </c>
    </row>
    <row r="27" spans="1:22" ht="14.4">
      <c r="A27" s="55">
        <v>24</v>
      </c>
      <c r="B27" s="206" t="s">
        <v>214</v>
      </c>
      <c r="C27" s="207">
        <v>5</v>
      </c>
      <c r="D27" s="129" t="s">
        <v>4</v>
      </c>
      <c r="E27" s="35" t="s">
        <v>5</v>
      </c>
      <c r="F27" s="35" t="s">
        <v>6</v>
      </c>
      <c r="G27" s="171"/>
      <c r="H27" s="248">
        <v>16</v>
      </c>
      <c r="I27" s="186">
        <v>55</v>
      </c>
      <c r="J27" s="186">
        <v>54</v>
      </c>
      <c r="K27" s="187">
        <f t="shared" si="0"/>
        <v>109</v>
      </c>
      <c r="L27" s="187">
        <f t="shared" si="1"/>
        <v>93</v>
      </c>
      <c r="M27" s="187">
        <f t="shared" si="2"/>
        <v>1</v>
      </c>
      <c r="N27" s="224">
        <f>IF(H27&gt;=36,36,H27+2)</f>
        <v>18</v>
      </c>
      <c r="O27" s="189"/>
      <c r="P27" s="190"/>
      <c r="Q27" s="190"/>
      <c r="R27" s="186"/>
      <c r="S27" s="186">
        <v>1</v>
      </c>
      <c r="T27" s="101" t="s">
        <v>629</v>
      </c>
    </row>
    <row r="28" spans="1:22" ht="14.4">
      <c r="A28" s="55">
        <v>25</v>
      </c>
      <c r="B28" s="206" t="s">
        <v>205</v>
      </c>
      <c r="C28" s="208">
        <v>3</v>
      </c>
      <c r="D28" s="255" t="s">
        <v>706</v>
      </c>
      <c r="E28" s="255" t="s">
        <v>707</v>
      </c>
      <c r="F28" s="257" t="s">
        <v>6</v>
      </c>
      <c r="G28" s="235" t="s">
        <v>553</v>
      </c>
      <c r="H28" s="248" t="s">
        <v>470</v>
      </c>
      <c r="I28" s="186">
        <v>50</v>
      </c>
      <c r="J28" s="186">
        <v>44</v>
      </c>
      <c r="K28" s="187">
        <f t="shared" si="0"/>
        <v>94</v>
      </c>
      <c r="L28" s="187">
        <f t="shared" ref="L28:L39" si="3">SUM(K28)</f>
        <v>94</v>
      </c>
      <c r="M28" s="187"/>
      <c r="N28" s="224"/>
      <c r="O28" s="123" t="s">
        <v>569</v>
      </c>
      <c r="P28" s="190"/>
      <c r="Q28" s="261" t="s">
        <v>568</v>
      </c>
      <c r="R28" s="186"/>
      <c r="S28" s="186"/>
    </row>
    <row r="29" spans="1:22" ht="14.4">
      <c r="A29" s="55">
        <v>26</v>
      </c>
      <c r="B29" s="206" t="s">
        <v>211</v>
      </c>
      <c r="C29" s="207">
        <v>1</v>
      </c>
      <c r="D29" s="240" t="s">
        <v>695</v>
      </c>
      <c r="E29" s="240" t="s">
        <v>696</v>
      </c>
      <c r="F29" s="240" t="s">
        <v>697</v>
      </c>
      <c r="G29" s="171"/>
      <c r="H29" s="248" t="s">
        <v>470</v>
      </c>
      <c r="I29" s="186">
        <v>48</v>
      </c>
      <c r="J29" s="186">
        <v>47</v>
      </c>
      <c r="K29" s="187">
        <f t="shared" si="0"/>
        <v>95</v>
      </c>
      <c r="L29" s="187">
        <f t="shared" si="3"/>
        <v>95</v>
      </c>
      <c r="M29" s="187"/>
      <c r="N29" s="225"/>
      <c r="O29" s="123"/>
      <c r="P29" s="190"/>
      <c r="Q29" s="190"/>
      <c r="R29" s="186"/>
      <c r="S29" s="186">
        <v>52</v>
      </c>
    </row>
    <row r="30" spans="1:22" ht="14.4">
      <c r="A30" s="55">
        <v>27</v>
      </c>
      <c r="B30" s="206" t="s">
        <v>205</v>
      </c>
      <c r="C30" s="207">
        <v>8</v>
      </c>
      <c r="D30" s="240" t="s">
        <v>708</v>
      </c>
      <c r="E30" s="240" t="s">
        <v>709</v>
      </c>
      <c r="F30" s="241" t="s">
        <v>710</v>
      </c>
      <c r="G30" s="171"/>
      <c r="H30" s="248" t="s">
        <v>470</v>
      </c>
      <c r="I30" s="186">
        <v>54</v>
      </c>
      <c r="J30" s="186">
        <v>43</v>
      </c>
      <c r="K30" s="187">
        <f t="shared" si="0"/>
        <v>97</v>
      </c>
      <c r="L30" s="187">
        <f t="shared" si="3"/>
        <v>97</v>
      </c>
      <c r="M30" s="187"/>
      <c r="N30" s="224"/>
      <c r="O30" s="123" t="s">
        <v>725</v>
      </c>
      <c r="P30" s="190"/>
      <c r="Q30" s="190"/>
      <c r="R30" s="186"/>
      <c r="S30" s="186"/>
    </row>
    <row r="31" spans="1:22" ht="14.4">
      <c r="A31" s="55">
        <v>28</v>
      </c>
      <c r="B31" s="206" t="s">
        <v>205</v>
      </c>
      <c r="C31" s="208">
        <v>3</v>
      </c>
      <c r="D31" s="240" t="s">
        <v>670</v>
      </c>
      <c r="E31" s="240" t="s">
        <v>671</v>
      </c>
      <c r="F31" s="241" t="s">
        <v>262</v>
      </c>
      <c r="G31" s="235" t="s">
        <v>553</v>
      </c>
      <c r="H31" s="248" t="s">
        <v>470</v>
      </c>
      <c r="I31" s="186">
        <v>54</v>
      </c>
      <c r="J31" s="186">
        <v>47</v>
      </c>
      <c r="K31" s="187">
        <f t="shared" si="0"/>
        <v>101</v>
      </c>
      <c r="L31" s="187">
        <f t="shared" si="3"/>
        <v>101</v>
      </c>
      <c r="M31" s="187"/>
      <c r="N31" s="225"/>
      <c r="O31" s="189"/>
      <c r="P31" s="190"/>
      <c r="Q31" s="190"/>
      <c r="R31" s="186"/>
      <c r="S31" s="186"/>
    </row>
    <row r="32" spans="1:22" ht="14.4">
      <c r="A32" s="55">
        <v>29</v>
      </c>
      <c r="B32" s="206" t="s">
        <v>205</v>
      </c>
      <c r="C32" s="208">
        <v>2</v>
      </c>
      <c r="D32" s="255" t="s">
        <v>712</v>
      </c>
      <c r="E32" s="255" t="s">
        <v>713</v>
      </c>
      <c r="F32" s="257" t="s">
        <v>710</v>
      </c>
      <c r="G32" s="171"/>
      <c r="H32" s="248" t="s">
        <v>470</v>
      </c>
      <c r="I32" s="186">
        <v>52</v>
      </c>
      <c r="J32" s="186">
        <v>51</v>
      </c>
      <c r="K32" s="187">
        <f t="shared" si="0"/>
        <v>103</v>
      </c>
      <c r="L32" s="187">
        <f t="shared" si="3"/>
        <v>103</v>
      </c>
      <c r="M32" s="187"/>
      <c r="N32" s="224"/>
      <c r="O32" s="189"/>
      <c r="P32" s="190"/>
      <c r="R32" s="186"/>
      <c r="S32" s="186"/>
    </row>
    <row r="33" spans="1:19" ht="14.4">
      <c r="A33" s="55">
        <v>30</v>
      </c>
      <c r="B33" s="206" t="s">
        <v>205</v>
      </c>
      <c r="C33" s="207">
        <v>7</v>
      </c>
      <c r="D33" s="240" t="s">
        <v>698</v>
      </c>
      <c r="E33" s="240" t="s">
        <v>699</v>
      </c>
      <c r="F33" s="241" t="s">
        <v>6</v>
      </c>
      <c r="G33" s="235" t="s">
        <v>553</v>
      </c>
      <c r="H33" s="248" t="s">
        <v>470</v>
      </c>
      <c r="I33" s="186">
        <v>57</v>
      </c>
      <c r="J33" s="186">
        <v>55</v>
      </c>
      <c r="K33" s="187">
        <f t="shared" si="0"/>
        <v>112</v>
      </c>
      <c r="L33" s="187">
        <f t="shared" si="3"/>
        <v>112</v>
      </c>
      <c r="M33" s="187"/>
      <c r="N33" s="224"/>
      <c r="O33" s="189"/>
      <c r="P33" s="190"/>
      <c r="Q33" s="261" t="s">
        <v>566</v>
      </c>
      <c r="R33" s="186"/>
      <c r="S33" s="186"/>
    </row>
    <row r="34" spans="1:19" ht="14.4">
      <c r="A34" s="55">
        <v>31</v>
      </c>
      <c r="B34" s="206" t="s">
        <v>205</v>
      </c>
      <c r="C34" s="236">
        <v>9</v>
      </c>
      <c r="D34" s="240" t="s">
        <v>702</v>
      </c>
      <c r="E34" s="240" t="s">
        <v>703</v>
      </c>
      <c r="F34" s="241" t="s">
        <v>6</v>
      </c>
      <c r="G34" s="172" t="s">
        <v>550</v>
      </c>
      <c r="H34" s="248" t="s">
        <v>470</v>
      </c>
      <c r="I34" s="186">
        <v>54</v>
      </c>
      <c r="J34" s="186">
        <v>58</v>
      </c>
      <c r="K34" s="187">
        <f t="shared" si="0"/>
        <v>112</v>
      </c>
      <c r="L34" s="187">
        <f t="shared" si="3"/>
        <v>112</v>
      </c>
      <c r="M34" s="187"/>
      <c r="N34" s="225"/>
      <c r="O34" s="123"/>
      <c r="P34" s="190"/>
      <c r="Q34" s="190"/>
      <c r="R34" s="186"/>
      <c r="S34" s="186"/>
    </row>
    <row r="35" spans="1:19" ht="14.4">
      <c r="A35" s="55">
        <v>32</v>
      </c>
      <c r="B35" s="206" t="s">
        <v>205</v>
      </c>
      <c r="C35" s="208">
        <v>6</v>
      </c>
      <c r="D35" s="240" t="s">
        <v>704</v>
      </c>
      <c r="E35" s="240" t="s">
        <v>705</v>
      </c>
      <c r="F35" s="238" t="s">
        <v>6</v>
      </c>
      <c r="G35" s="235" t="s">
        <v>553</v>
      </c>
      <c r="H35" s="248" t="s">
        <v>470</v>
      </c>
      <c r="I35" s="186">
        <v>60</v>
      </c>
      <c r="J35" s="186">
        <v>53</v>
      </c>
      <c r="K35" s="187">
        <f t="shared" si="0"/>
        <v>113</v>
      </c>
      <c r="L35" s="187">
        <f t="shared" si="3"/>
        <v>113</v>
      </c>
      <c r="M35" s="187"/>
      <c r="N35" s="224"/>
      <c r="O35" s="189"/>
      <c r="P35" s="190"/>
      <c r="Q35" s="105" t="s">
        <v>629</v>
      </c>
      <c r="R35" s="186"/>
      <c r="S35" s="186"/>
    </row>
    <row r="36" spans="1:19" ht="14.4">
      <c r="A36" s="55">
        <v>33</v>
      </c>
      <c r="B36" s="206" t="s">
        <v>205</v>
      </c>
      <c r="C36" s="236">
        <v>10</v>
      </c>
      <c r="D36" s="240" t="s">
        <v>641</v>
      </c>
      <c r="E36" s="240" t="s">
        <v>642</v>
      </c>
      <c r="F36" s="241" t="s">
        <v>6</v>
      </c>
      <c r="G36" s="172" t="s">
        <v>551</v>
      </c>
      <c r="H36" s="248" t="s">
        <v>470</v>
      </c>
      <c r="I36" s="186">
        <v>60</v>
      </c>
      <c r="J36" s="186">
        <v>55</v>
      </c>
      <c r="K36" s="187">
        <f t="shared" si="0"/>
        <v>115</v>
      </c>
      <c r="L36" s="187">
        <f t="shared" si="3"/>
        <v>115</v>
      </c>
      <c r="M36" s="187"/>
      <c r="N36" s="225"/>
      <c r="O36" s="123"/>
      <c r="Q36" s="260" t="s">
        <v>566</v>
      </c>
      <c r="R36" s="186"/>
      <c r="S36" s="186"/>
    </row>
    <row r="37" spans="1:19" ht="14.4">
      <c r="A37" s="55">
        <v>34</v>
      </c>
      <c r="B37" s="206" t="s">
        <v>205</v>
      </c>
      <c r="C37" s="207">
        <v>8</v>
      </c>
      <c r="D37" s="240" t="s">
        <v>708</v>
      </c>
      <c r="E37" s="240" t="s">
        <v>711</v>
      </c>
      <c r="F37" s="241" t="s">
        <v>6</v>
      </c>
      <c r="G37" s="235" t="s">
        <v>553</v>
      </c>
      <c r="H37" s="248" t="s">
        <v>470</v>
      </c>
      <c r="I37" s="186">
        <v>60</v>
      </c>
      <c r="J37" s="186">
        <v>59</v>
      </c>
      <c r="K37" s="187">
        <f t="shared" si="0"/>
        <v>119</v>
      </c>
      <c r="L37" s="187">
        <f t="shared" si="3"/>
        <v>119</v>
      </c>
      <c r="M37" s="187"/>
      <c r="N37" s="224"/>
      <c r="O37" s="189"/>
      <c r="P37" s="190"/>
      <c r="Q37" s="190"/>
      <c r="R37" s="186"/>
      <c r="S37" s="186"/>
    </row>
    <row r="38" spans="1:19" ht="14.4">
      <c r="A38" s="55">
        <v>35</v>
      </c>
      <c r="B38" s="206" t="s">
        <v>210</v>
      </c>
      <c r="C38" s="208">
        <v>4</v>
      </c>
      <c r="D38" s="238" t="s">
        <v>663</v>
      </c>
      <c r="E38" s="238" t="s">
        <v>664</v>
      </c>
      <c r="F38" s="238" t="s">
        <v>700</v>
      </c>
      <c r="G38" s="171"/>
      <c r="H38" s="248" t="s">
        <v>470</v>
      </c>
      <c r="I38" s="186">
        <v>77</v>
      </c>
      <c r="J38" s="186">
        <v>79</v>
      </c>
      <c r="K38" s="187">
        <f t="shared" si="0"/>
        <v>156</v>
      </c>
      <c r="L38" s="187">
        <f t="shared" si="3"/>
        <v>156</v>
      </c>
      <c r="M38" s="187"/>
      <c r="N38" s="224">
        <f>IF(131&gt;36,36,156)</f>
        <v>36</v>
      </c>
      <c r="O38" s="123"/>
      <c r="P38" s="190"/>
      <c r="Q38" s="190"/>
      <c r="R38" s="186"/>
      <c r="S38" s="186">
        <v>47</v>
      </c>
    </row>
    <row r="39" spans="1:19" ht="14.4">
      <c r="A39" s="55">
        <v>36</v>
      </c>
      <c r="B39" s="206" t="s">
        <v>205</v>
      </c>
      <c r="C39" s="207">
        <v>6</v>
      </c>
      <c r="D39" s="240" t="s">
        <v>655</v>
      </c>
      <c r="E39" s="240" t="s">
        <v>656</v>
      </c>
      <c r="F39" s="241" t="s">
        <v>657</v>
      </c>
      <c r="G39" s="171"/>
      <c r="H39" s="242" t="s">
        <v>470</v>
      </c>
      <c r="I39" s="186">
        <v>71</v>
      </c>
      <c r="J39" s="186">
        <v>86</v>
      </c>
      <c r="K39" s="187">
        <f t="shared" si="0"/>
        <v>157</v>
      </c>
      <c r="L39" s="187">
        <f t="shared" si="3"/>
        <v>157</v>
      </c>
      <c r="M39" s="187"/>
      <c r="N39" s="225"/>
      <c r="O39" s="123"/>
      <c r="P39" s="190"/>
      <c r="Q39" s="190"/>
      <c r="R39" s="186"/>
      <c r="S39" s="186"/>
    </row>
  </sheetData>
  <phoneticPr fontId="81"/>
  <dataValidations count="2">
    <dataValidation type="list" allowBlank="1" showInputMessage="1" showErrorMessage="1" sqref="G4:G39">
      <formula1>"Blue,White,Black,Red"</formula1>
    </dataValidation>
    <dataValidation type="list" allowBlank="1" showInputMessage="1" showErrorMessage="1" sqref="B4:B39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abSelected="1" zoomScaleNormal="100" workbookViewId="0">
      <pane xSplit="5" ySplit="3" topLeftCell="G4" activePane="bottomRight" state="frozen"/>
      <selection pane="topRight" activeCell="F1" sqref="F1"/>
      <selection pane="bottomLeft" activeCell="A4" sqref="A4"/>
      <selection pane="bottomRight" activeCell="A2" sqref="A2"/>
    </sheetView>
  </sheetViews>
  <sheetFormatPr defaultColWidth="9.109375" defaultRowHeight="13.2"/>
  <cols>
    <col min="1" max="1" width="6.6640625" style="178" customWidth="1"/>
    <col min="2" max="2" width="8.5546875" style="178" bestFit="1" customWidth="1"/>
    <col min="3" max="3" width="4.6640625" style="178" customWidth="1"/>
    <col min="4" max="5" width="12.6640625" style="178" customWidth="1"/>
    <col min="6" max="6" width="47.109375" style="178" bestFit="1" customWidth="1"/>
    <col min="7" max="7" width="7.6640625" style="178" customWidth="1"/>
    <col min="8" max="8" width="7.6640625" style="264" customWidth="1"/>
    <col min="9" max="10" width="7.6640625" style="178" customWidth="1"/>
    <col min="11" max="14" width="8.33203125" style="178" customWidth="1"/>
    <col min="15" max="15" width="10.6640625" style="178" customWidth="1"/>
    <col min="16" max="19" width="10.6640625" style="178" bestFit="1" customWidth="1"/>
    <col min="20" max="16384" width="9.109375" style="221"/>
  </cols>
  <sheetData>
    <row r="1" spans="1:20" ht="18">
      <c r="A1" s="194" t="s">
        <v>736</v>
      </c>
      <c r="B1" s="192"/>
      <c r="C1" s="192"/>
      <c r="D1" s="192"/>
      <c r="E1" s="192"/>
    </row>
    <row r="2" spans="1:20" ht="15" customHeight="1">
      <c r="A2" s="192"/>
      <c r="B2" s="192"/>
      <c r="C2" s="192"/>
      <c r="D2" s="192"/>
      <c r="E2" s="192"/>
    </row>
    <row r="3" spans="1:20" ht="14.4">
      <c r="A3" s="265" t="s">
        <v>728</v>
      </c>
      <c r="B3" s="206" t="s">
        <v>729</v>
      </c>
      <c r="C3" s="185" t="s">
        <v>730</v>
      </c>
      <c r="D3" s="243" t="s">
        <v>614</v>
      </c>
      <c r="E3" s="243" t="s">
        <v>615</v>
      </c>
      <c r="F3" s="243" t="s">
        <v>202</v>
      </c>
      <c r="G3" s="244" t="s">
        <v>731</v>
      </c>
      <c r="H3" s="247" t="s">
        <v>701</v>
      </c>
      <c r="I3" s="180" t="s">
        <v>732</v>
      </c>
      <c r="J3" s="180" t="s">
        <v>733</v>
      </c>
      <c r="K3" s="181" t="s">
        <v>734</v>
      </c>
      <c r="L3" s="181" t="s">
        <v>735</v>
      </c>
      <c r="M3" s="181" t="s">
        <v>598</v>
      </c>
      <c r="N3" s="182" t="s">
        <v>594</v>
      </c>
      <c r="O3" s="183" t="s">
        <v>223</v>
      </c>
      <c r="P3" s="184" t="s">
        <v>595</v>
      </c>
      <c r="Q3" s="184" t="s">
        <v>596</v>
      </c>
      <c r="R3" s="184" t="s">
        <v>597</v>
      </c>
      <c r="S3" s="184" t="s">
        <v>613</v>
      </c>
    </row>
    <row r="4" spans="1:20" ht="14.4">
      <c r="A4" s="55">
        <v>1</v>
      </c>
      <c r="B4" s="206" t="s">
        <v>214</v>
      </c>
      <c r="C4" s="207">
        <v>6</v>
      </c>
      <c r="D4" s="238" t="s">
        <v>111</v>
      </c>
      <c r="E4" s="238" t="s">
        <v>112</v>
      </c>
      <c r="F4" s="238" t="s">
        <v>113</v>
      </c>
      <c r="G4" s="171"/>
      <c r="H4" s="266">
        <v>20</v>
      </c>
      <c r="I4" s="186">
        <v>44</v>
      </c>
      <c r="J4" s="186">
        <v>43</v>
      </c>
      <c r="K4" s="187">
        <f>SUM(I4:J4)</f>
        <v>87</v>
      </c>
      <c r="L4" s="187">
        <f>SUM(K4-H4)</f>
        <v>67</v>
      </c>
      <c r="M4" s="187">
        <v>15</v>
      </c>
      <c r="N4" s="224">
        <f>IF((72-L4)&gt;0, ROUND((H4-(72-L4)/2)*0.8,0), ROUND(H4*0.8,0))</f>
        <v>14</v>
      </c>
      <c r="O4" s="189"/>
      <c r="P4" s="105" t="s">
        <v>569</v>
      </c>
      <c r="Q4" s="190"/>
      <c r="R4" s="186"/>
      <c r="S4" s="186">
        <v>45</v>
      </c>
    </row>
    <row r="5" spans="1:20" ht="14.4">
      <c r="A5" s="55">
        <v>2</v>
      </c>
      <c r="B5" s="206" t="s">
        <v>214</v>
      </c>
      <c r="C5" s="236">
        <v>7</v>
      </c>
      <c r="D5" s="238" t="s">
        <v>14</v>
      </c>
      <c r="E5" s="238" t="s">
        <v>15</v>
      </c>
      <c r="F5" s="239" t="s">
        <v>6</v>
      </c>
      <c r="G5" s="171"/>
      <c r="H5" s="266">
        <v>29</v>
      </c>
      <c r="I5" s="186">
        <v>52</v>
      </c>
      <c r="J5" s="186">
        <v>48</v>
      </c>
      <c r="K5" s="187">
        <f>SUM(I5:J5)</f>
        <v>100</v>
      </c>
      <c r="L5" s="187">
        <f>SUM(K5-H5)</f>
        <v>71</v>
      </c>
      <c r="M5" s="187">
        <v>14</v>
      </c>
      <c r="N5" s="225">
        <f>IF((72-L5)&gt;0, ROUND((H5-(72-L5)/2)*0.9,0), ROUND(H5*0.9,0))</f>
        <v>26</v>
      </c>
      <c r="O5" s="123" t="s">
        <v>566</v>
      </c>
      <c r="P5" s="190"/>
      <c r="Q5" s="190"/>
      <c r="R5" s="186"/>
      <c r="S5" s="186">
        <v>4</v>
      </c>
    </row>
    <row r="6" spans="1:20" ht="14.4">
      <c r="A6" s="55">
        <v>3</v>
      </c>
      <c r="B6" s="206" t="s">
        <v>214</v>
      </c>
      <c r="C6" s="207">
        <v>3</v>
      </c>
      <c r="D6" s="129" t="s">
        <v>4</v>
      </c>
      <c r="E6" s="35" t="s">
        <v>5</v>
      </c>
      <c r="F6" s="35" t="s">
        <v>6</v>
      </c>
      <c r="G6" s="171"/>
      <c r="H6" s="266">
        <v>18</v>
      </c>
      <c r="I6" s="186">
        <v>46</v>
      </c>
      <c r="J6" s="186">
        <v>44</v>
      </c>
      <c r="K6" s="187">
        <f>SUM(I6:J6)</f>
        <v>90</v>
      </c>
      <c r="L6" s="187">
        <f>SUM(K6-H6)</f>
        <v>72</v>
      </c>
      <c r="M6" s="187">
        <v>13</v>
      </c>
      <c r="N6" s="225">
        <f>IF((72-L6)&gt;0, ROUND((H6-(72-L6)/2)*0.95,0), ROUND(H6*0.95,0))</f>
        <v>17</v>
      </c>
      <c r="O6" s="123" t="s">
        <v>725</v>
      </c>
      <c r="P6" s="190"/>
      <c r="Q6" s="190"/>
      <c r="R6" s="186"/>
      <c r="S6" s="186">
        <v>1</v>
      </c>
    </row>
    <row r="7" spans="1:20" ht="14.4">
      <c r="A7" s="55">
        <v>4</v>
      </c>
      <c r="B7" s="206" t="s">
        <v>214</v>
      </c>
      <c r="C7" s="207">
        <v>4</v>
      </c>
      <c r="D7" s="131" t="s">
        <v>380</v>
      </c>
      <c r="E7" s="36" t="s">
        <v>381</v>
      </c>
      <c r="F7" s="36" t="s">
        <v>458</v>
      </c>
      <c r="G7" s="171"/>
      <c r="H7" s="266">
        <v>25</v>
      </c>
      <c r="I7" s="186">
        <v>45</v>
      </c>
      <c r="J7" s="186">
        <v>52</v>
      </c>
      <c r="K7" s="187">
        <f>SUM(I7:J7)</f>
        <v>97</v>
      </c>
      <c r="L7" s="187">
        <f>SUM(K7-H7)</f>
        <v>72</v>
      </c>
      <c r="M7" s="187">
        <v>12</v>
      </c>
      <c r="N7" s="268"/>
      <c r="O7" s="123" t="s">
        <v>602</v>
      </c>
      <c r="P7" s="190"/>
      <c r="Q7" s="190"/>
      <c r="R7" s="186"/>
      <c r="S7" s="186">
        <v>21</v>
      </c>
    </row>
    <row r="8" spans="1:20" ht="14.4">
      <c r="A8" s="55">
        <v>5</v>
      </c>
      <c r="B8" s="206" t="s">
        <v>214</v>
      </c>
      <c r="C8" s="207">
        <v>4</v>
      </c>
      <c r="D8" s="240" t="s">
        <v>22</v>
      </c>
      <c r="E8" s="240" t="s">
        <v>23</v>
      </c>
      <c r="F8" s="240" t="s">
        <v>24</v>
      </c>
      <c r="G8" s="171"/>
      <c r="H8" s="266">
        <v>4</v>
      </c>
      <c r="I8" s="186">
        <v>40</v>
      </c>
      <c r="J8" s="186">
        <v>37</v>
      </c>
      <c r="K8" s="187">
        <f>SUM(I8:J8)</f>
        <v>77</v>
      </c>
      <c r="L8" s="187">
        <f>SUM(K8-H8)</f>
        <v>73</v>
      </c>
      <c r="M8" s="187">
        <v>11</v>
      </c>
      <c r="N8" s="197"/>
      <c r="O8" s="123" t="s">
        <v>685</v>
      </c>
      <c r="P8" s="105"/>
      <c r="Q8" s="190"/>
      <c r="R8" s="206"/>
      <c r="S8" s="186">
        <v>6</v>
      </c>
    </row>
    <row r="9" spans="1:20" ht="14.4">
      <c r="A9" s="55">
        <v>6</v>
      </c>
      <c r="B9" s="206" t="s">
        <v>214</v>
      </c>
      <c r="C9" s="208">
        <v>5</v>
      </c>
      <c r="D9" s="238" t="s">
        <v>62</v>
      </c>
      <c r="E9" s="238" t="s">
        <v>63</v>
      </c>
      <c r="F9" s="239" t="s">
        <v>18</v>
      </c>
      <c r="G9" s="171"/>
      <c r="H9" s="266">
        <v>15</v>
      </c>
      <c r="I9" s="186">
        <v>44</v>
      </c>
      <c r="J9" s="186">
        <v>44</v>
      </c>
      <c r="K9" s="187">
        <f>SUM(I9:J9)</f>
        <v>88</v>
      </c>
      <c r="L9" s="187">
        <f>SUM(K9-H9)</f>
        <v>73</v>
      </c>
      <c r="M9" s="187">
        <v>10</v>
      </c>
      <c r="N9" s="197"/>
      <c r="O9" s="123"/>
      <c r="P9" s="190"/>
      <c r="Q9" s="105" t="s">
        <v>566</v>
      </c>
      <c r="R9" s="186"/>
      <c r="S9" s="186">
        <v>34</v>
      </c>
    </row>
    <row r="10" spans="1:20" ht="14.4">
      <c r="A10" s="55">
        <v>7</v>
      </c>
      <c r="B10" s="206" t="s">
        <v>214</v>
      </c>
      <c r="C10" s="207">
        <v>8</v>
      </c>
      <c r="D10" s="129" t="s">
        <v>30</v>
      </c>
      <c r="E10" s="35" t="s">
        <v>31</v>
      </c>
      <c r="F10" s="35" t="s">
        <v>403</v>
      </c>
      <c r="G10" s="171"/>
      <c r="H10" s="266">
        <v>16</v>
      </c>
      <c r="I10" s="186">
        <v>45</v>
      </c>
      <c r="J10" s="186">
        <v>44</v>
      </c>
      <c r="K10" s="187">
        <f>SUM(I10:J10)</f>
        <v>89</v>
      </c>
      <c r="L10" s="187">
        <f>SUM(K10-H10)</f>
        <v>73</v>
      </c>
      <c r="M10" s="187">
        <v>9</v>
      </c>
      <c r="N10" s="197"/>
      <c r="O10" s="123" t="s">
        <v>602</v>
      </c>
      <c r="P10" s="105" t="s">
        <v>605</v>
      </c>
      <c r="Q10" s="190"/>
      <c r="R10" s="186"/>
      <c r="S10" s="186">
        <v>10</v>
      </c>
    </row>
    <row r="11" spans="1:20" ht="14.4">
      <c r="A11" s="55">
        <v>8</v>
      </c>
      <c r="B11" s="206" t="s">
        <v>214</v>
      </c>
      <c r="C11" s="207">
        <v>1</v>
      </c>
      <c r="D11" s="238" t="s">
        <v>77</v>
      </c>
      <c r="E11" s="238" t="s">
        <v>78</v>
      </c>
      <c r="F11" s="238" t="s">
        <v>79</v>
      </c>
      <c r="G11" s="171"/>
      <c r="H11" s="266">
        <v>10</v>
      </c>
      <c r="I11" s="186">
        <v>41</v>
      </c>
      <c r="J11" s="186">
        <v>43</v>
      </c>
      <c r="K11" s="187">
        <f>SUM(I11:J11)</f>
        <v>84</v>
      </c>
      <c r="L11" s="187">
        <f>SUM(K11-H11)</f>
        <v>74</v>
      </c>
      <c r="M11" s="187">
        <v>8</v>
      </c>
      <c r="N11" s="197" t="s">
        <v>629</v>
      </c>
      <c r="O11" s="123" t="s">
        <v>738</v>
      </c>
      <c r="P11" s="190"/>
      <c r="Q11" s="190"/>
      <c r="R11" s="186"/>
      <c r="S11" s="186">
        <v>43</v>
      </c>
      <c r="T11" s="101"/>
    </row>
    <row r="12" spans="1:20" ht="14.4">
      <c r="A12" s="55">
        <v>9</v>
      </c>
      <c r="B12" s="206" t="s">
        <v>214</v>
      </c>
      <c r="C12" s="236">
        <v>4</v>
      </c>
      <c r="D12" s="238" t="s">
        <v>663</v>
      </c>
      <c r="E12" s="238" t="s">
        <v>664</v>
      </c>
      <c r="F12" s="238" t="s">
        <v>700</v>
      </c>
      <c r="G12" s="171"/>
      <c r="H12" s="266">
        <v>36</v>
      </c>
      <c r="I12" s="186">
        <v>52</v>
      </c>
      <c r="J12" s="186">
        <v>58</v>
      </c>
      <c r="K12" s="187">
        <f>SUM(I12:J12)</f>
        <v>110</v>
      </c>
      <c r="L12" s="187">
        <f>SUM(K12-H12)</f>
        <v>74</v>
      </c>
      <c r="M12" s="187">
        <v>7</v>
      </c>
      <c r="N12" s="197" t="s">
        <v>629</v>
      </c>
      <c r="O12" s="189"/>
      <c r="P12" s="105"/>
      <c r="Q12" s="260"/>
      <c r="R12" s="186"/>
      <c r="S12" s="186">
        <v>47</v>
      </c>
    </row>
    <row r="13" spans="1:20" ht="14.4">
      <c r="A13" s="55">
        <v>10</v>
      </c>
      <c r="B13" s="206" t="s">
        <v>214</v>
      </c>
      <c r="C13" s="208">
        <v>7</v>
      </c>
      <c r="D13" s="245" t="s">
        <v>554</v>
      </c>
      <c r="E13" s="245" t="s">
        <v>555</v>
      </c>
      <c r="F13" s="245" t="s">
        <v>556</v>
      </c>
      <c r="G13" s="171"/>
      <c r="H13" s="266">
        <v>13</v>
      </c>
      <c r="I13" s="186">
        <v>45</v>
      </c>
      <c r="J13" s="186">
        <v>43</v>
      </c>
      <c r="K13" s="187">
        <f>SUM(I13:J13)</f>
        <v>88</v>
      </c>
      <c r="L13" s="187">
        <f>SUM(K13-H13)</f>
        <v>75</v>
      </c>
      <c r="M13" s="187">
        <v>6</v>
      </c>
      <c r="N13" s="197"/>
      <c r="O13" s="123" t="s">
        <v>566</v>
      </c>
      <c r="P13" s="105"/>
      <c r="Q13" s="260"/>
      <c r="R13" s="186"/>
      <c r="S13" s="186">
        <v>17</v>
      </c>
      <c r="T13" s="101" t="s">
        <v>743</v>
      </c>
    </row>
    <row r="14" spans="1:20" ht="14.4">
      <c r="A14" s="55">
        <v>11</v>
      </c>
      <c r="B14" s="206" t="s">
        <v>214</v>
      </c>
      <c r="C14" s="208">
        <v>7</v>
      </c>
      <c r="D14" s="245" t="s">
        <v>144</v>
      </c>
      <c r="E14" s="245" t="s">
        <v>203</v>
      </c>
      <c r="F14" s="245" t="s">
        <v>204</v>
      </c>
      <c r="G14" s="171"/>
      <c r="H14" s="266">
        <v>8</v>
      </c>
      <c r="I14" s="186">
        <v>44</v>
      </c>
      <c r="J14" s="186">
        <v>40</v>
      </c>
      <c r="K14" s="187">
        <f>SUM(I14:J14)</f>
        <v>84</v>
      </c>
      <c r="L14" s="187">
        <f>SUM(K14-H14)</f>
        <v>76</v>
      </c>
      <c r="M14" s="187">
        <v>5</v>
      </c>
      <c r="N14" s="197"/>
      <c r="O14" s="123" t="s">
        <v>739</v>
      </c>
      <c r="P14" s="190"/>
      <c r="Q14" s="190"/>
      <c r="R14" s="186"/>
      <c r="S14" s="186">
        <v>14</v>
      </c>
      <c r="T14" s="101" t="s">
        <v>716</v>
      </c>
    </row>
    <row r="15" spans="1:20" ht="14.4">
      <c r="A15" s="55">
        <v>12</v>
      </c>
      <c r="B15" s="206" t="s">
        <v>214</v>
      </c>
      <c r="C15" s="207">
        <v>2</v>
      </c>
      <c r="D15" s="238" t="s">
        <v>35</v>
      </c>
      <c r="E15" s="238" t="s">
        <v>36</v>
      </c>
      <c r="F15" s="238" t="s">
        <v>37</v>
      </c>
      <c r="G15" s="234" t="s">
        <v>565</v>
      </c>
      <c r="H15" s="266">
        <v>12</v>
      </c>
      <c r="I15" s="186">
        <v>44</v>
      </c>
      <c r="J15" s="186">
        <v>44</v>
      </c>
      <c r="K15" s="187">
        <f>SUM(I15:J15)</f>
        <v>88</v>
      </c>
      <c r="L15" s="187">
        <f>SUM(K15-H15)</f>
        <v>76</v>
      </c>
      <c r="M15" s="187">
        <v>4</v>
      </c>
      <c r="N15" s="197"/>
      <c r="O15" s="123" t="s">
        <v>568</v>
      </c>
      <c r="P15" s="190"/>
      <c r="Q15" s="190"/>
      <c r="R15" s="186"/>
      <c r="S15" s="186">
        <v>16</v>
      </c>
    </row>
    <row r="16" spans="1:20" ht="14.4">
      <c r="A16" s="55">
        <v>13</v>
      </c>
      <c r="B16" s="206" t="s">
        <v>214</v>
      </c>
      <c r="C16" s="208">
        <v>2</v>
      </c>
      <c r="D16" s="238" t="s">
        <v>73</v>
      </c>
      <c r="E16" s="238" t="s">
        <v>74</v>
      </c>
      <c r="F16" s="238" t="s">
        <v>75</v>
      </c>
      <c r="G16" s="171"/>
      <c r="H16" s="266">
        <v>14</v>
      </c>
      <c r="I16" s="186">
        <v>45</v>
      </c>
      <c r="J16" s="186">
        <v>45</v>
      </c>
      <c r="K16" s="187">
        <f>SUM(I16:J16)</f>
        <v>90</v>
      </c>
      <c r="L16" s="187">
        <f>SUM(K16-H16)</f>
        <v>76</v>
      </c>
      <c r="M16" s="187">
        <v>3</v>
      </c>
      <c r="N16" s="197"/>
      <c r="O16" s="123"/>
      <c r="P16" s="190"/>
      <c r="Q16" s="190"/>
      <c r="R16" s="186"/>
      <c r="S16" s="186">
        <v>42</v>
      </c>
    </row>
    <row r="17" spans="1:22" ht="14.4">
      <c r="A17" s="55">
        <v>14</v>
      </c>
      <c r="B17" s="206" t="s">
        <v>214</v>
      </c>
      <c r="C17" s="207">
        <v>3</v>
      </c>
      <c r="D17" s="129" t="s">
        <v>67</v>
      </c>
      <c r="E17" s="35" t="s">
        <v>68</v>
      </c>
      <c r="F17" s="35" t="s">
        <v>6</v>
      </c>
      <c r="G17" s="235" t="s">
        <v>553</v>
      </c>
      <c r="H17" s="266">
        <v>32</v>
      </c>
      <c r="I17" s="186">
        <v>57</v>
      </c>
      <c r="J17" s="186">
        <v>51</v>
      </c>
      <c r="K17" s="187">
        <f>SUM(I17:J17)</f>
        <v>108</v>
      </c>
      <c r="L17" s="187">
        <f>SUM(K17-H17)</f>
        <v>76</v>
      </c>
      <c r="M17" s="187">
        <v>2</v>
      </c>
      <c r="N17" s="197"/>
      <c r="O17" s="189"/>
      <c r="P17" s="190"/>
      <c r="Q17" s="190"/>
      <c r="R17" s="186"/>
      <c r="S17" s="186">
        <v>40</v>
      </c>
    </row>
    <row r="18" spans="1:22" ht="14.4">
      <c r="A18" s="55">
        <v>15</v>
      </c>
      <c r="B18" s="206" t="s">
        <v>214</v>
      </c>
      <c r="C18" s="236">
        <v>6</v>
      </c>
      <c r="D18" s="240" t="s">
        <v>51</v>
      </c>
      <c r="E18" s="240" t="s">
        <v>52</v>
      </c>
      <c r="F18" s="241" t="s">
        <v>53</v>
      </c>
      <c r="G18" s="171"/>
      <c r="H18" s="266">
        <v>7</v>
      </c>
      <c r="I18" s="186">
        <v>43</v>
      </c>
      <c r="J18" s="186">
        <v>41</v>
      </c>
      <c r="K18" s="187">
        <f>SUM(I18:J18)</f>
        <v>84</v>
      </c>
      <c r="L18" s="187">
        <f>SUM(K18-H18)</f>
        <v>77</v>
      </c>
      <c r="M18" s="187">
        <v>1</v>
      </c>
      <c r="N18" s="197"/>
      <c r="O18" s="123"/>
      <c r="P18" s="190"/>
      <c r="Q18" s="105" t="s">
        <v>568</v>
      </c>
      <c r="R18" s="186"/>
      <c r="S18" s="186">
        <v>29</v>
      </c>
      <c r="T18" s="101" t="s">
        <v>742</v>
      </c>
      <c r="V18" s="101"/>
    </row>
    <row r="19" spans="1:22" ht="14.4">
      <c r="A19" s="55">
        <v>16</v>
      </c>
      <c r="B19" s="206" t="s">
        <v>214</v>
      </c>
      <c r="C19" s="253">
        <v>3</v>
      </c>
      <c r="D19" s="238" t="s">
        <v>90</v>
      </c>
      <c r="E19" s="238" t="s">
        <v>91</v>
      </c>
      <c r="F19" s="35" t="s">
        <v>92</v>
      </c>
      <c r="G19" s="172" t="s">
        <v>550</v>
      </c>
      <c r="H19" s="266">
        <v>10</v>
      </c>
      <c r="I19" s="186">
        <v>42</v>
      </c>
      <c r="J19" s="186">
        <v>45</v>
      </c>
      <c r="K19" s="187">
        <f>SUM(I19:J19)</f>
        <v>87</v>
      </c>
      <c r="L19" s="187">
        <f>SUM(K19-H19)</f>
        <v>77</v>
      </c>
      <c r="M19" s="187">
        <v>1</v>
      </c>
      <c r="N19" s="197"/>
      <c r="O19" s="123"/>
      <c r="P19" s="105"/>
      <c r="Q19" s="190"/>
      <c r="R19" s="186"/>
      <c r="S19" s="186">
        <v>54</v>
      </c>
    </row>
    <row r="20" spans="1:22" ht="14.4">
      <c r="A20" s="55">
        <v>17</v>
      </c>
      <c r="B20" s="206" t="s">
        <v>214</v>
      </c>
      <c r="C20" s="208">
        <v>1</v>
      </c>
      <c r="D20" s="245" t="s">
        <v>291</v>
      </c>
      <c r="E20" s="245" t="s">
        <v>292</v>
      </c>
      <c r="F20" s="245" t="s">
        <v>402</v>
      </c>
      <c r="G20" s="171"/>
      <c r="H20" s="266">
        <v>23</v>
      </c>
      <c r="I20" s="186">
        <v>51</v>
      </c>
      <c r="J20" s="186">
        <v>49</v>
      </c>
      <c r="K20" s="187">
        <f>SUM(I20:J20)</f>
        <v>100</v>
      </c>
      <c r="L20" s="187">
        <f>SUM(K20-H20)</f>
        <v>77</v>
      </c>
      <c r="M20" s="187">
        <v>1</v>
      </c>
      <c r="N20" s="197"/>
      <c r="O20" s="123"/>
      <c r="P20" s="105" t="s">
        <v>601</v>
      </c>
      <c r="Q20" s="190"/>
      <c r="R20" s="186"/>
      <c r="S20" s="186">
        <v>49</v>
      </c>
    </row>
    <row r="21" spans="1:22" ht="14.4">
      <c r="A21" s="55">
        <v>18</v>
      </c>
      <c r="B21" s="206" t="s">
        <v>214</v>
      </c>
      <c r="C21" s="236">
        <v>2</v>
      </c>
      <c r="D21" s="238" t="s">
        <v>54</v>
      </c>
      <c r="E21" s="238" t="s">
        <v>55</v>
      </c>
      <c r="F21" s="239" t="s">
        <v>56</v>
      </c>
      <c r="G21" s="235" t="s">
        <v>553</v>
      </c>
      <c r="H21" s="266">
        <v>27</v>
      </c>
      <c r="I21" s="250">
        <v>47</v>
      </c>
      <c r="J21" s="186">
        <v>57</v>
      </c>
      <c r="K21" s="187">
        <f>SUM(I21:J21)</f>
        <v>104</v>
      </c>
      <c r="L21" s="187">
        <f>SUM(K21-H21)</f>
        <v>77</v>
      </c>
      <c r="M21" s="187">
        <v>1</v>
      </c>
      <c r="N21" s="197"/>
      <c r="O21" s="189"/>
      <c r="P21" s="105" t="s">
        <v>570</v>
      </c>
      <c r="Q21" s="190"/>
      <c r="R21" s="186"/>
      <c r="S21" s="186">
        <v>31</v>
      </c>
      <c r="T21" s="101"/>
      <c r="V21" s="101"/>
    </row>
    <row r="22" spans="1:22" ht="14.4">
      <c r="A22" s="55">
        <v>19</v>
      </c>
      <c r="B22" s="206" t="s">
        <v>214</v>
      </c>
      <c r="C22" s="208">
        <v>1</v>
      </c>
      <c r="D22" s="245" t="s">
        <v>287</v>
      </c>
      <c r="E22" s="245" t="s">
        <v>288</v>
      </c>
      <c r="F22" s="245" t="s">
        <v>459</v>
      </c>
      <c r="G22" s="171"/>
      <c r="H22" s="267">
        <v>19</v>
      </c>
      <c r="I22" s="186">
        <v>45</v>
      </c>
      <c r="J22" s="186">
        <v>52</v>
      </c>
      <c r="K22" s="187">
        <f>SUM(I22:J22)</f>
        <v>97</v>
      </c>
      <c r="L22" s="187">
        <f>SUM(K22-H22)</f>
        <v>78</v>
      </c>
      <c r="M22" s="187">
        <v>1</v>
      </c>
      <c r="N22" s="197"/>
      <c r="O22" s="123"/>
      <c r="P22" s="105" t="s">
        <v>629</v>
      </c>
      <c r="Q22" s="190"/>
      <c r="R22" s="186"/>
      <c r="S22" s="186">
        <v>24</v>
      </c>
      <c r="T22" s="101"/>
      <c r="V22" s="101"/>
    </row>
    <row r="23" spans="1:22" ht="14.4">
      <c r="A23" s="55">
        <v>20</v>
      </c>
      <c r="B23" s="206" t="s">
        <v>214</v>
      </c>
      <c r="C23" s="236">
        <v>2</v>
      </c>
      <c r="D23" s="131" t="s">
        <v>590</v>
      </c>
      <c r="E23" s="36" t="s">
        <v>659</v>
      </c>
      <c r="F23" s="36" t="s">
        <v>592</v>
      </c>
      <c r="G23" s="171"/>
      <c r="H23" s="266">
        <v>24</v>
      </c>
      <c r="I23" s="186">
        <v>47</v>
      </c>
      <c r="J23" s="186">
        <v>55</v>
      </c>
      <c r="K23" s="187">
        <f>SUM(I23:J23)</f>
        <v>102</v>
      </c>
      <c r="L23" s="187">
        <f>SUM(K23-H23)</f>
        <v>78</v>
      </c>
      <c r="M23" s="187">
        <v>1</v>
      </c>
      <c r="N23" s="197"/>
      <c r="O23" s="123"/>
      <c r="P23" s="105"/>
      <c r="Q23" s="190"/>
      <c r="R23" s="186"/>
      <c r="S23" s="186">
        <v>8</v>
      </c>
      <c r="T23" s="101" t="s">
        <v>741</v>
      </c>
      <c r="U23" s="101"/>
    </row>
    <row r="24" spans="1:22" ht="14.4">
      <c r="A24" s="55">
        <v>21</v>
      </c>
      <c r="B24" s="206" t="s">
        <v>214</v>
      </c>
      <c r="C24" s="208">
        <v>6</v>
      </c>
      <c r="D24" s="238" t="s">
        <v>83</v>
      </c>
      <c r="E24" s="238" t="s">
        <v>84</v>
      </c>
      <c r="F24" s="238" t="s">
        <v>261</v>
      </c>
      <c r="G24" s="171"/>
      <c r="H24" s="266">
        <v>19</v>
      </c>
      <c r="I24" s="186">
        <v>47</v>
      </c>
      <c r="J24" s="186">
        <v>51</v>
      </c>
      <c r="K24" s="187">
        <f>SUM(I24:J24)</f>
        <v>98</v>
      </c>
      <c r="L24" s="187">
        <f>SUM(K24-H24)</f>
        <v>79</v>
      </c>
      <c r="M24" s="187">
        <v>1</v>
      </c>
      <c r="N24" s="197"/>
      <c r="O24" s="123"/>
      <c r="P24" s="190"/>
      <c r="Q24" s="190"/>
      <c r="R24" s="186"/>
      <c r="S24" s="186">
        <v>46</v>
      </c>
    </row>
    <row r="25" spans="1:22" ht="14.4">
      <c r="A25" s="55">
        <v>22</v>
      </c>
      <c r="B25" s="206" t="s">
        <v>214</v>
      </c>
      <c r="C25" s="208">
        <v>1</v>
      </c>
      <c r="D25" s="238" t="s">
        <v>621</v>
      </c>
      <c r="E25" s="238" t="s">
        <v>622</v>
      </c>
      <c r="F25" s="238" t="s">
        <v>623</v>
      </c>
      <c r="G25" s="171"/>
      <c r="H25" s="266">
        <v>13</v>
      </c>
      <c r="I25" s="186">
        <v>46</v>
      </c>
      <c r="J25" s="186">
        <v>47</v>
      </c>
      <c r="K25" s="187">
        <f>SUM(I25:J25)</f>
        <v>93</v>
      </c>
      <c r="L25" s="187">
        <f>SUM(K25-H25)</f>
        <v>80</v>
      </c>
      <c r="M25" s="187">
        <v>1</v>
      </c>
      <c r="N25" s="197"/>
      <c r="O25" s="189"/>
      <c r="P25" s="190"/>
      <c r="Q25" s="190"/>
      <c r="R25" s="186"/>
      <c r="S25" s="186">
        <v>51</v>
      </c>
      <c r="T25" s="101"/>
    </row>
    <row r="26" spans="1:22" ht="14.4">
      <c r="A26" s="55">
        <v>23</v>
      </c>
      <c r="B26" s="206" t="s">
        <v>214</v>
      </c>
      <c r="C26" s="207">
        <v>3</v>
      </c>
      <c r="D26" s="238" t="s">
        <v>38</v>
      </c>
      <c r="E26" s="238" t="s">
        <v>39</v>
      </c>
      <c r="F26" s="238" t="s">
        <v>6</v>
      </c>
      <c r="G26" s="172" t="s">
        <v>550</v>
      </c>
      <c r="H26" s="266">
        <v>9</v>
      </c>
      <c r="I26" s="186">
        <v>48</v>
      </c>
      <c r="J26" s="186">
        <v>43</v>
      </c>
      <c r="K26" s="187">
        <f>SUM(I26:J26)</f>
        <v>91</v>
      </c>
      <c r="L26" s="187">
        <f>SUM(K26-H26)</f>
        <v>82</v>
      </c>
      <c r="M26" s="187">
        <v>1</v>
      </c>
      <c r="N26" s="197"/>
      <c r="O26" s="189"/>
      <c r="P26" s="190"/>
      <c r="Q26" s="190"/>
      <c r="R26" s="186"/>
      <c r="S26" s="186">
        <v>20</v>
      </c>
      <c r="T26" s="101" t="s">
        <v>726</v>
      </c>
    </row>
    <row r="27" spans="1:22" ht="14.4">
      <c r="A27" s="55">
        <v>24</v>
      </c>
      <c r="B27" s="206" t="s">
        <v>214</v>
      </c>
      <c r="C27" s="208">
        <v>8</v>
      </c>
      <c r="D27" s="238" t="s">
        <v>22</v>
      </c>
      <c r="E27" s="238" t="s">
        <v>25</v>
      </c>
      <c r="F27" s="240" t="s">
        <v>26</v>
      </c>
      <c r="G27" s="171"/>
      <c r="H27" s="266">
        <v>6</v>
      </c>
      <c r="I27" s="186">
        <v>43</v>
      </c>
      <c r="J27" s="186">
        <v>49</v>
      </c>
      <c r="K27" s="187">
        <f>SUM(I27:J27)</f>
        <v>92</v>
      </c>
      <c r="L27" s="187">
        <f>SUM(K27-H27)</f>
        <v>86</v>
      </c>
      <c r="M27" s="187">
        <v>1</v>
      </c>
      <c r="N27" s="197"/>
      <c r="O27" s="123" t="s">
        <v>740</v>
      </c>
      <c r="P27" s="190"/>
      <c r="Q27" s="190"/>
      <c r="R27" s="186"/>
      <c r="S27" s="186">
        <v>7</v>
      </c>
      <c r="T27" s="101" t="s">
        <v>629</v>
      </c>
    </row>
    <row r="28" spans="1:22" ht="14.4">
      <c r="A28" s="55">
        <v>25</v>
      </c>
      <c r="B28" s="206" t="s">
        <v>214</v>
      </c>
      <c r="C28" s="208">
        <v>5</v>
      </c>
      <c r="D28" s="269" t="s">
        <v>16</v>
      </c>
      <c r="E28" s="269" t="s">
        <v>17</v>
      </c>
      <c r="F28" s="270" t="s">
        <v>18</v>
      </c>
      <c r="G28" s="171"/>
      <c r="H28" s="266">
        <v>21</v>
      </c>
      <c r="I28" s="186">
        <v>55</v>
      </c>
      <c r="J28" s="186">
        <v>55</v>
      </c>
      <c r="K28" s="187">
        <f>SUM(I28:J28)</f>
        <v>110</v>
      </c>
      <c r="L28" s="187">
        <f>SUM(K28-H28)</f>
        <v>89</v>
      </c>
      <c r="M28" s="187">
        <v>1</v>
      </c>
      <c r="N28" s="197">
        <v>23</v>
      </c>
      <c r="O28" s="123" t="s">
        <v>725</v>
      </c>
      <c r="P28" s="190"/>
      <c r="Q28" s="190"/>
      <c r="R28" s="186"/>
      <c r="S28" s="186">
        <v>5</v>
      </c>
      <c r="T28" s="101" t="s">
        <v>744</v>
      </c>
    </row>
    <row r="29" spans="1:22" ht="14.4">
      <c r="A29" s="55">
        <v>26</v>
      </c>
      <c r="B29" s="206" t="s">
        <v>214</v>
      </c>
      <c r="C29" s="208">
        <v>8</v>
      </c>
      <c r="D29" s="129" t="s">
        <v>70</v>
      </c>
      <c r="E29" s="35" t="s">
        <v>71</v>
      </c>
      <c r="F29" s="35" t="s">
        <v>72</v>
      </c>
      <c r="G29" s="171"/>
      <c r="H29" s="266">
        <v>36</v>
      </c>
      <c r="I29" s="186">
        <v>65</v>
      </c>
      <c r="J29" s="186">
        <v>69</v>
      </c>
      <c r="K29" s="187">
        <f>SUM(I29:J29)</f>
        <v>134</v>
      </c>
      <c r="L29" s="187">
        <f>SUM(K29-H29)</f>
        <v>98</v>
      </c>
      <c r="M29" s="187">
        <v>1</v>
      </c>
      <c r="N29" s="197">
        <v>36</v>
      </c>
      <c r="O29" s="189"/>
      <c r="P29" s="190"/>
      <c r="Q29" s="190"/>
      <c r="R29" s="186"/>
      <c r="S29" s="186">
        <v>41</v>
      </c>
    </row>
    <row r="30" spans="1:22" ht="14.4">
      <c r="A30" s="55">
        <v>27</v>
      </c>
      <c r="B30" s="206" t="s">
        <v>210</v>
      </c>
      <c r="C30" s="207">
        <v>6</v>
      </c>
      <c r="D30" s="240" t="s">
        <v>695</v>
      </c>
      <c r="E30" s="240" t="s">
        <v>696</v>
      </c>
      <c r="F30" s="240" t="s">
        <v>697</v>
      </c>
      <c r="G30" s="171"/>
      <c r="H30" s="266" t="s">
        <v>470</v>
      </c>
      <c r="I30" s="186">
        <v>49</v>
      </c>
      <c r="J30" s="186">
        <v>53</v>
      </c>
      <c r="K30" s="187">
        <f>SUM(I30:J30)</f>
        <v>102</v>
      </c>
      <c r="L30" s="187" t="e">
        <f>SUM(K30-H30)</f>
        <v>#VALUE!</v>
      </c>
      <c r="M30" s="187"/>
      <c r="N30" s="197"/>
      <c r="O30" s="123"/>
      <c r="P30" s="190"/>
      <c r="Q30" s="190"/>
      <c r="R30" s="186"/>
      <c r="S30" s="186">
        <v>52</v>
      </c>
    </row>
    <row r="31" spans="1:22" ht="14.4">
      <c r="A31" s="55">
        <v>28</v>
      </c>
      <c r="B31" s="206" t="s">
        <v>205</v>
      </c>
      <c r="C31" s="208">
        <v>5</v>
      </c>
      <c r="D31" s="240" t="s">
        <v>27</v>
      </c>
      <c r="E31" s="240" t="s">
        <v>737</v>
      </c>
      <c r="F31" s="241" t="s">
        <v>29</v>
      </c>
      <c r="G31" s="171"/>
      <c r="H31" s="266" t="s">
        <v>470</v>
      </c>
      <c r="I31" s="186">
        <v>50</v>
      </c>
      <c r="J31" s="186">
        <v>56</v>
      </c>
      <c r="K31" s="187">
        <f>SUM(I31:J31)</f>
        <v>106</v>
      </c>
      <c r="L31" s="187" t="e">
        <f>SUM(K31-H31)</f>
        <v>#VALUE!</v>
      </c>
      <c r="M31" s="117" t="s">
        <v>629</v>
      </c>
      <c r="N31" s="197"/>
      <c r="O31" s="123"/>
      <c r="P31" s="190"/>
      <c r="Q31" s="261"/>
      <c r="R31" s="186"/>
      <c r="S31" s="186"/>
    </row>
    <row r="32" spans="1:22" ht="14.4">
      <c r="A32" s="55">
        <v>29</v>
      </c>
      <c r="B32" s="206" t="s">
        <v>205</v>
      </c>
      <c r="C32" s="207">
        <v>5</v>
      </c>
      <c r="D32" s="255" t="s">
        <v>698</v>
      </c>
      <c r="E32" s="255" t="s">
        <v>699</v>
      </c>
      <c r="F32" s="257" t="s">
        <v>6</v>
      </c>
      <c r="G32" s="235" t="s">
        <v>553</v>
      </c>
      <c r="H32" s="266" t="s">
        <v>470</v>
      </c>
      <c r="I32" s="186">
        <v>55</v>
      </c>
      <c r="J32" s="186">
        <v>51</v>
      </c>
      <c r="K32" s="187">
        <f>SUM(I32:J32)</f>
        <v>106</v>
      </c>
      <c r="L32" s="187" t="e">
        <f>SUM(K32-H32)</f>
        <v>#VALUE!</v>
      </c>
      <c r="M32" s="187"/>
      <c r="N32" s="197"/>
      <c r="O32" s="189"/>
      <c r="P32" s="190"/>
      <c r="Q32" s="261"/>
      <c r="R32" s="186"/>
      <c r="S32" s="186"/>
    </row>
  </sheetData>
  <sortState ref="A4:T32">
    <sortCondition ref="A4:A32"/>
    <sortCondition ref="H4:H32"/>
  </sortState>
  <phoneticPr fontId="3"/>
  <dataValidations count="2">
    <dataValidation type="list" allowBlank="1" showInputMessage="1" showErrorMessage="1" sqref="G4:G32">
      <formula1>"Blue,White,Black,Red"</formula1>
    </dataValidation>
    <dataValidation type="list" allowBlank="1" showInputMessage="1" showErrorMessage="1" sqref="B4:B32">
      <formula1>"会員,NEW-1,NEW-2,GUEST"</formula1>
    </dataValidation>
  </dataValidations>
  <printOptions gridLines="1"/>
  <pageMargins left="0.7" right="0.7" top="0.75" bottom="0.75" header="0.3" footer="0.3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activeCell="F26" sqref="F26"/>
    </sheetView>
  </sheetViews>
  <sheetFormatPr defaultRowHeight="13.2"/>
  <sheetData>
    <row r="1" spans="1:1">
      <c r="A1" t="s">
        <v>633</v>
      </c>
    </row>
    <row r="2" spans="1:1">
      <c r="A2" t="s">
        <v>634</v>
      </c>
    </row>
    <row r="3" spans="1:1">
      <c r="A3" t="s">
        <v>635</v>
      </c>
    </row>
    <row r="4" spans="1:1">
      <c r="A4" t="s">
        <v>636</v>
      </c>
    </row>
    <row r="5" spans="1:1">
      <c r="A5" t="s">
        <v>625</v>
      </c>
    </row>
    <row r="6" spans="1:1">
      <c r="A6" t="s">
        <v>629</v>
      </c>
    </row>
    <row r="7" spans="1:1">
      <c r="A7" t="s">
        <v>637</v>
      </c>
    </row>
    <row r="8" spans="1:1">
      <c r="A8" t="s">
        <v>629</v>
      </c>
    </row>
    <row r="9" spans="1:1">
      <c r="A9" t="s">
        <v>638</v>
      </c>
    </row>
    <row r="10" spans="1:1">
      <c r="A10" t="s">
        <v>629</v>
      </c>
    </row>
    <row r="11" spans="1:1">
      <c r="A11" t="s">
        <v>639</v>
      </c>
    </row>
    <row r="12" spans="1:1">
      <c r="A12" t="s">
        <v>629</v>
      </c>
    </row>
    <row r="13" spans="1:1">
      <c r="A13" t="s">
        <v>626</v>
      </c>
    </row>
    <row r="14" spans="1:1">
      <c r="A14" t="s">
        <v>629</v>
      </c>
    </row>
    <row r="15" spans="1:1">
      <c r="A15" t="s">
        <v>640</v>
      </c>
    </row>
    <row r="16" spans="1:1">
      <c r="A16" t="s">
        <v>289</v>
      </c>
    </row>
    <row r="17" spans="1:1">
      <c r="A17" t="s">
        <v>627</v>
      </c>
    </row>
    <row r="18" spans="1:1">
      <c r="A18" t="s">
        <v>628</v>
      </c>
    </row>
    <row r="19" spans="1:1">
      <c r="A19" t="s">
        <v>630</v>
      </c>
    </row>
    <row r="20" spans="1:1">
      <c r="A20" t="s">
        <v>631</v>
      </c>
    </row>
    <row r="21" spans="1:1">
      <c r="A21" t="s">
        <v>632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2015 年間集計</vt:lpstr>
      <vt:lpstr>4月度月例会</vt:lpstr>
      <vt:lpstr>5月度月例会</vt:lpstr>
      <vt:lpstr>6月度月例会</vt:lpstr>
      <vt:lpstr>7月度月例会</vt:lpstr>
      <vt:lpstr>8月度月例会</vt:lpstr>
      <vt:lpstr>9月度月例会</vt:lpstr>
      <vt:lpstr>10月度月例会</vt:lpstr>
      <vt:lpstr>Sheet1</vt:lpstr>
      <vt:lpstr>月例会記入サンプル</vt:lpstr>
      <vt:lpstr>2014 年間集計</vt:lpstr>
      <vt:lpstr>2013 年間集計</vt:lpstr>
      <vt:lpstr>Sheet2</vt:lpstr>
      <vt:lpstr>Sheet3</vt:lpstr>
      <vt:lpstr>'10月度月例会'!Print_Area</vt:lpstr>
      <vt:lpstr>'4月度月例会'!Print_Area</vt:lpstr>
      <vt:lpstr>'5月度月例会'!Print_Area</vt:lpstr>
      <vt:lpstr>'6月度月例会'!Print_Area</vt:lpstr>
      <vt:lpstr>'7月度月例会'!Print_Area</vt:lpstr>
      <vt:lpstr>'8月度月例会'!Print_Area</vt:lpstr>
      <vt:lpstr>'9月度月例会'!Print_Area</vt:lpstr>
      <vt:lpstr>月例会記入サンプル!Print_Area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shane.nishizawa</cp:lastModifiedBy>
  <cp:lastPrinted>2015-10-12T15:56:08Z</cp:lastPrinted>
  <dcterms:created xsi:type="dcterms:W3CDTF">2014-05-08T19:29:22Z</dcterms:created>
  <dcterms:modified xsi:type="dcterms:W3CDTF">2015-10-21T17:28:02Z</dcterms:modified>
</cp:coreProperties>
</file>